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1630" windowHeight="10140" tabRatio="704"/>
  </bookViews>
  <sheets>
    <sheet name="Introdução" sheetId="14" r:id="rId1"/>
    <sheet name="Mais Funções" sheetId="15" r:id="rId2"/>
    <sheet name="Colunas " sheetId="2" r:id="rId3"/>
    <sheet name="Colunas 2" sheetId="6" r:id="rId4"/>
    <sheet name="Colunas Empilhadas" sheetId="1" r:id="rId5"/>
    <sheet name="Pizza" sheetId="3" r:id="rId6"/>
    <sheet name="Colunas 2 em 1" sheetId="5" r:id="rId7"/>
    <sheet name="GANTT" sheetId="4" r:id="rId8"/>
    <sheet name="Radar" sheetId="7" r:id="rId9"/>
    <sheet name="Barras_Pirâmide" sheetId="8" r:id="rId10"/>
    <sheet name="Linha de tendência" sheetId="10" r:id="rId11"/>
    <sheet name="Minigráficos" sheetId="9" r:id="rId12"/>
    <sheet name="Humorometro" sheetId="12" r:id="rId13"/>
    <sheet name="Diario_Aluno" sheetId="13" r:id="rId14"/>
  </sheets>
  <definedNames>
    <definedName name="_xlnm._FilterDatabase" localSheetId="13" hidden="1">Diario_Aluno!$A$2:$F$110</definedName>
  </definedNames>
  <calcPr calcId="145621"/>
</workbook>
</file>

<file path=xl/calcChain.xml><?xml version="1.0" encoding="utf-8"?>
<calcChain xmlns="http://schemas.openxmlformats.org/spreadsheetml/2006/main">
  <c r="G5" i="13" l="1"/>
  <c r="G6" i="13"/>
  <c r="G7" i="13"/>
  <c r="G4" i="13"/>
  <c r="E15" i="15" l="1"/>
  <c r="E8" i="15"/>
  <c r="E20" i="15" s="1"/>
  <c r="H5" i="15"/>
  <c r="H14" i="15"/>
  <c r="H13" i="15"/>
  <c r="H7" i="15"/>
  <c r="H9" i="15"/>
  <c r="H11" i="15"/>
  <c r="H4" i="15"/>
  <c r="H10" i="15"/>
  <c r="H6" i="15"/>
  <c r="H12" i="15"/>
  <c r="F18" i="15"/>
  <c r="G18" i="15"/>
  <c r="F19" i="15"/>
  <c r="G19" i="15"/>
  <c r="F20" i="15"/>
  <c r="G20" i="15"/>
  <c r="D5" i="14"/>
  <c r="E5" i="14" s="1"/>
  <c r="D6" i="14"/>
  <c r="D7" i="14"/>
  <c r="D8" i="14"/>
  <c r="D9" i="14" s="1"/>
  <c r="D4" i="14"/>
  <c r="E4" i="14" s="1"/>
  <c r="E7" i="14" l="1"/>
  <c r="E6" i="14"/>
  <c r="E8" i="14"/>
  <c r="E16" i="15"/>
  <c r="E18" i="15"/>
  <c r="E19" i="15"/>
  <c r="C23" i="15"/>
  <c r="C24" i="15"/>
  <c r="C22" i="15"/>
  <c r="D5" i="13"/>
  <c r="H5" i="13" s="1"/>
  <c r="D6" i="13"/>
  <c r="H6" i="13" s="1"/>
  <c r="D7" i="13"/>
  <c r="H7" i="13" s="1"/>
  <c r="D4" i="13"/>
  <c r="H4" i="13" s="1"/>
  <c r="E4" i="12" l="1"/>
  <c r="F4" i="12" s="1"/>
  <c r="E5" i="12"/>
  <c r="F5" i="12" s="1"/>
  <c r="E6" i="12"/>
  <c r="F6" i="12" s="1"/>
  <c r="E3" i="12"/>
  <c r="F3" i="12" s="1"/>
  <c r="C17" i="4" l="1"/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" i="8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2" i="4"/>
  <c r="C2" i="5" l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</calcChain>
</file>

<file path=xl/sharedStrings.xml><?xml version="1.0" encoding="utf-8"?>
<sst xmlns="http://schemas.openxmlformats.org/spreadsheetml/2006/main" count="167" uniqueCount="144">
  <si>
    <t>Idade + 65</t>
  </si>
  <si>
    <t>Idade 15-65</t>
  </si>
  <si>
    <t>Idade 0-14</t>
  </si>
  <si>
    <t>França</t>
  </si>
  <si>
    <t>US</t>
  </si>
  <si>
    <t>UK</t>
  </si>
  <si>
    <t>Poland</t>
  </si>
  <si>
    <t>Canada</t>
  </si>
  <si>
    <t>Taiwan</t>
  </si>
  <si>
    <t>Argentina</t>
  </si>
  <si>
    <t>Arabia</t>
  </si>
  <si>
    <t>Singapura</t>
  </si>
  <si>
    <t>Mexico</t>
  </si>
  <si>
    <t>Korea</t>
  </si>
  <si>
    <t>Brazil</t>
  </si>
  <si>
    <t>UAE</t>
  </si>
  <si>
    <t>Malasya</t>
  </si>
  <si>
    <t>Chiana</t>
  </si>
  <si>
    <t>India</t>
  </si>
  <si>
    <t>Hong Kong</t>
  </si>
  <si>
    <t>Início</t>
  </si>
  <si>
    <t>Reunião de planejamento</t>
  </si>
  <si>
    <t>Elaboração da pesquisa</t>
  </si>
  <si>
    <t>Aprovação do orçamento</t>
  </si>
  <si>
    <t>Convites - impressão</t>
  </si>
  <si>
    <t>Convites - envio</t>
  </si>
  <si>
    <t>Confirmação</t>
  </si>
  <si>
    <t>Preparo do material</t>
  </si>
  <si>
    <t>Impressão do material</t>
  </si>
  <si>
    <t>Recursos audiovisuais</t>
  </si>
  <si>
    <t>Preparo do local</t>
  </si>
  <si>
    <t>Evento</t>
  </si>
  <si>
    <t>Tabulação da pesquisa</t>
  </si>
  <si>
    <t>Homens</t>
  </si>
  <si>
    <t>Mulheres</t>
  </si>
  <si>
    <t>Liberdade</t>
  </si>
  <si>
    <t>Dificuldades Financeiras</t>
  </si>
  <si>
    <t>Uma Oportunidade para um novo capítula na vida</t>
  </si>
  <si>
    <t>Continuação de meu estilo de vida</t>
  </si>
  <si>
    <t>Oportunidade para ser mais flexível</t>
  </si>
  <si>
    <t>Tempo para descanso</t>
  </si>
  <si>
    <t>Começo do fim</t>
  </si>
  <si>
    <t>Fim</t>
  </si>
  <si>
    <t>Engenharia</t>
  </si>
  <si>
    <t>Administração</t>
  </si>
  <si>
    <t>Moda</t>
  </si>
  <si>
    <t>Infra estrutura</t>
  </si>
  <si>
    <t>Plano Pedagógico</t>
  </si>
  <si>
    <t>Corpo docente</t>
  </si>
  <si>
    <t>Indicadores</t>
  </si>
  <si>
    <t>Secretaria</t>
  </si>
  <si>
    <t>Comunicação</t>
  </si>
  <si>
    <t>Indivíduos masculinos</t>
  </si>
  <si>
    <t>Indivíduos femininos</t>
  </si>
  <si>
    <t>João</t>
  </si>
  <si>
    <t>Rui</t>
  </si>
  <si>
    <t>Ana</t>
  </si>
  <si>
    <t>Maria</t>
  </si>
  <si>
    <t>Nota 1</t>
  </si>
  <si>
    <t>Nota 2</t>
  </si>
  <si>
    <t>Nota 3</t>
  </si>
  <si>
    <t>Nota 4</t>
  </si>
  <si>
    <t>Mini gráficos</t>
  </si>
  <si>
    <t>Aluno</t>
  </si>
  <si>
    <t>Período</t>
  </si>
  <si>
    <t>Variação em Volume do PIB per capita</t>
  </si>
  <si>
    <t>Homem
 30-39</t>
  </si>
  <si>
    <t>Homem
 40-49</t>
  </si>
  <si>
    <t>Homem
50-59</t>
  </si>
  <si>
    <t>Homem
 60+</t>
  </si>
  <si>
    <t>Mulher
 30-40</t>
  </si>
  <si>
    <t>Mulher
 40-50</t>
  </si>
  <si>
    <t>Mulher
50-60</t>
  </si>
  <si>
    <t>Mulher
 60+</t>
  </si>
  <si>
    <t>Média Global</t>
  </si>
  <si>
    <t>Média</t>
  </si>
  <si>
    <t>Situação</t>
  </si>
  <si>
    <t>Competência</t>
  </si>
  <si>
    <t>Habilidade</t>
  </si>
  <si>
    <t>Duração (dias)</t>
  </si>
  <si>
    <t>Seleção da organizadora</t>
  </si>
  <si>
    <t>Escolha do buffet</t>
  </si>
  <si>
    <t>Seleção dos palestrantes</t>
  </si>
  <si>
    <t>Convites - redação</t>
  </si>
  <si>
    <t>Aluno: Zé das Couves</t>
  </si>
  <si>
    <t>Disciplinas</t>
  </si>
  <si>
    <t>Bimestre 1</t>
  </si>
  <si>
    <t>Bimestre 2</t>
  </si>
  <si>
    <t>Total de aulas</t>
  </si>
  <si>
    <t>Faltas</t>
  </si>
  <si>
    <t>Reprovado por faltas?</t>
  </si>
  <si>
    <t>Geografia</t>
  </si>
  <si>
    <t>Matemática</t>
  </si>
  <si>
    <t>Português</t>
  </si>
  <si>
    <t>História</t>
  </si>
  <si>
    <t>Relação de  Produtos</t>
  </si>
  <si>
    <t>Quant</t>
  </si>
  <si>
    <t>Produto</t>
  </si>
  <si>
    <t>V.Unitário</t>
  </si>
  <si>
    <t>V.Total</t>
  </si>
  <si>
    <t>Mouse</t>
  </si>
  <si>
    <t>Teclado</t>
  </si>
  <si>
    <t>Monitor 1</t>
  </si>
  <si>
    <t>Tablet</t>
  </si>
  <si>
    <t>WebCam</t>
  </si>
  <si>
    <t>Cadastro de Atletas</t>
  </si>
  <si>
    <t>COD</t>
  </si>
  <si>
    <t>Nome</t>
  </si>
  <si>
    <t>Sexo</t>
  </si>
  <si>
    <t>Modalidade</t>
  </si>
  <si>
    <t>Idade</t>
  </si>
  <si>
    <t>Peso</t>
  </si>
  <si>
    <t>Altura</t>
  </si>
  <si>
    <t>Categoria</t>
  </si>
  <si>
    <t xml:space="preserve"> Categoria</t>
  </si>
  <si>
    <t>Maria Rosangela da Silva</t>
  </si>
  <si>
    <t>Feminino</t>
  </si>
  <si>
    <t>Atletismo</t>
  </si>
  <si>
    <t>Juvenil</t>
  </si>
  <si>
    <t>Marcos Paulo Furlan</t>
  </si>
  <si>
    <t>Masculino</t>
  </si>
  <si>
    <t>Natação</t>
  </si>
  <si>
    <t>Profissional</t>
  </si>
  <si>
    <t>Eduardo Gomes de Oliveira</t>
  </si>
  <si>
    <t>Master</t>
  </si>
  <si>
    <t>Maria Paula Rodrigues</t>
  </si>
  <si>
    <t>Ginastica</t>
  </si>
  <si>
    <t>Anderson Luiz de Melo</t>
  </si>
  <si>
    <t>Fernando Souza</t>
  </si>
  <si>
    <t>Lucia da Silva</t>
  </si>
  <si>
    <t>Mauricio de Oliveira Neto</t>
  </si>
  <si>
    <t>Vanuza dos Santos</t>
  </si>
  <si>
    <t>Carlos Chagas</t>
  </si>
  <si>
    <t>Valores Máximos</t>
  </si>
  <si>
    <t>Valores Mínimos</t>
  </si>
  <si>
    <t>Valores Médios</t>
  </si>
  <si>
    <t>Quantidade de atletas Juvenil</t>
  </si>
  <si>
    <t>Quantidade de atletas Profissional</t>
  </si>
  <si>
    <t>Quantidade de atletas Master</t>
  </si>
  <si>
    <t>Total</t>
  </si>
  <si>
    <t>%</t>
  </si>
  <si>
    <t>Feminino Total</t>
  </si>
  <si>
    <t>Masculino Total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</si>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</sst>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.0"/>
    <numFmt numFmtId="165" formatCode=";;"/>
    <numFmt numFmtId="166" formatCode="dd/mm/yy;@"/>
  </numFmts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Wingdings"/>
      <charset val="2"/>
    </font>
    <font>
      <sz val="14"/>
      <color theme="1"/>
      <name val="Wingdings"/>
      <charset val="2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1"/>
        <bgColor theme="1"/>
      </patternFill>
    </fill>
    <fill>
      <patternFill patternType="solid">
        <fgColor theme="6" tint="-0.249977111117893"/>
        <bgColor theme="6" tint="-0.249977111117893"/>
      </patternFill>
    </fill>
    <fill>
      <patternFill patternType="solid">
        <fgColor theme="6"/>
        <bgColor theme="6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8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medium">
        <color indexed="64"/>
      </top>
      <bottom style="thin">
        <color theme="9" tint="0.39997558519241921"/>
      </bottom>
      <diagonal/>
    </border>
    <border>
      <left style="thin">
        <color theme="9" tint="0.39997558519241921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medium">
        <color indexed="64"/>
      </bottom>
      <diagonal/>
    </border>
    <border>
      <left style="thin">
        <color theme="9" tint="0.39997558519241921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7" borderId="4" applyNumberFormat="0" applyFont="0" applyAlignment="0" applyProtection="0"/>
    <xf numFmtId="0" fontId="8" fillId="12" borderId="0" applyNumberFormat="0" applyBorder="0" applyAlignment="0" applyProtection="0"/>
  </cellStyleXfs>
  <cellXfs count="94">
    <xf numFmtId="0" fontId="0" fillId="0" borderId="0" xfId="0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2" fillId="2" borderId="2" xfId="1"/>
    <xf numFmtId="164" fontId="2" fillId="2" borderId="2" xfId="1" applyNumberFormat="1"/>
    <xf numFmtId="0" fontId="3" fillId="3" borderId="1" xfId="2" applyFill="1" applyAlignment="1">
      <alignment horizontal="center" vertical="center" wrapText="1"/>
    </xf>
    <xf numFmtId="0" fontId="3" fillId="3" borderId="1" xfId="2" applyFill="1"/>
    <xf numFmtId="0" fontId="4" fillId="2" borderId="1" xfId="2" applyFont="1"/>
    <xf numFmtId="2" fontId="5" fillId="2" borderId="1" xfId="2" applyNumberFormat="1" applyFont="1"/>
    <xf numFmtId="0" fontId="8" fillId="4" borderId="3" xfId="3" applyBorder="1" applyAlignment="1">
      <alignment horizontal="center" vertical="center"/>
    </xf>
    <xf numFmtId="0" fontId="6" fillId="4" borderId="3" xfId="3" applyFont="1" applyBorder="1" applyAlignment="1">
      <alignment horizontal="center" vertical="center" wrapText="1"/>
    </xf>
    <xf numFmtId="0" fontId="7" fillId="0" borderId="0" xfId="0" applyFont="1"/>
    <xf numFmtId="0" fontId="8" fillId="4" borderId="3" xfId="3" applyBorder="1"/>
    <xf numFmtId="9" fontId="8" fillId="4" borderId="3" xfId="3" applyNumberFormat="1" applyBorder="1"/>
    <xf numFmtId="0" fontId="3" fillId="2" borderId="1" xfId="2"/>
    <xf numFmtId="0" fontId="6" fillId="5" borderId="3" xfId="4" applyFont="1" applyBorder="1" applyAlignment="1">
      <alignment horizontal="center" vertical="center" wrapText="1"/>
    </xf>
    <xf numFmtId="0" fontId="5" fillId="6" borderId="3" xfId="4" applyFont="1" applyFill="1" applyBorder="1"/>
    <xf numFmtId="0" fontId="5" fillId="6" borderId="3" xfId="4" applyFont="1" applyFill="1" applyBorder="1" applyAlignment="1">
      <alignment horizontal="center"/>
    </xf>
    <xf numFmtId="0" fontId="5" fillId="2" borderId="1" xfId="2" applyFont="1"/>
    <xf numFmtId="0" fontId="10" fillId="8" borderId="5" xfId="0" applyFont="1" applyFill="1" applyBorder="1"/>
    <xf numFmtId="0" fontId="11" fillId="0" borderId="0" xfId="0" applyFont="1"/>
    <xf numFmtId="0" fontId="12" fillId="9" borderId="0" xfId="0" applyFont="1" applyFill="1"/>
    <xf numFmtId="164" fontId="13" fillId="9" borderId="0" xfId="0" applyNumberFormat="1" applyFont="1" applyFill="1" applyAlignment="1">
      <alignment horizontal="center"/>
    </xf>
    <xf numFmtId="0" fontId="12" fillId="10" borderId="0" xfId="0" applyFont="1" applyFill="1"/>
    <xf numFmtId="164" fontId="13" fillId="10" borderId="0" xfId="0" applyNumberFormat="1" applyFont="1" applyFill="1" applyAlignment="1">
      <alignment horizontal="center"/>
    </xf>
    <xf numFmtId="0" fontId="14" fillId="0" borderId="0" xfId="0" applyFont="1"/>
    <xf numFmtId="164" fontId="12" fillId="9" borderId="0" xfId="0" applyNumberFormat="1" applyFont="1" applyFill="1" applyAlignment="1">
      <alignment horizontal="center"/>
    </xf>
    <xf numFmtId="164" fontId="12" fillId="10" borderId="0" xfId="0" applyNumberFormat="1" applyFont="1" applyFill="1" applyAlignment="1">
      <alignment horizontal="center"/>
    </xf>
    <xf numFmtId="0" fontId="1" fillId="7" borderId="4" xfId="5" applyFont="1" applyAlignment="1">
      <alignment horizontal="center" vertical="center" wrapText="1" readingOrder="1"/>
    </xf>
    <xf numFmtId="164" fontId="0" fillId="7" borderId="4" xfId="5" applyNumberFormat="1" applyFont="1"/>
    <xf numFmtId="0" fontId="0" fillId="7" borderId="4" xfId="5" applyFont="1"/>
    <xf numFmtId="0" fontId="0" fillId="0" borderId="3" xfId="0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/>
    <xf numFmtId="166" fontId="0" fillId="0" borderId="9" xfId="0" applyNumberFormat="1" applyBorder="1"/>
    <xf numFmtId="166" fontId="0" fillId="0" borderId="11" xfId="0" applyNumberFormat="1" applyBorder="1"/>
    <xf numFmtId="166" fontId="0" fillId="0" borderId="10" xfId="0" applyNumberFormat="1" applyBorder="1"/>
    <xf numFmtId="166" fontId="0" fillId="0" borderId="13" xfId="0" applyNumberFormat="1" applyBorder="1"/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12" borderId="0" xfId="6"/>
    <xf numFmtId="44" fontId="8" fillId="12" borderId="0" xfId="6" applyNumberFormat="1"/>
    <xf numFmtId="9" fontId="8" fillId="12" borderId="0" xfId="6" applyNumberFormat="1"/>
    <xf numFmtId="0" fontId="8" fillId="12" borderId="0" xfId="6" applyAlignment="1">
      <alignment horizontal="center"/>
    </xf>
    <xf numFmtId="0" fontId="6" fillId="12" borderId="0" xfId="6" applyFont="1"/>
    <xf numFmtId="44" fontId="6" fillId="12" borderId="0" xfId="6" applyNumberFormat="1" applyFont="1"/>
    <xf numFmtId="0" fontId="6" fillId="12" borderId="0" xfId="6" applyFont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0" fillId="0" borderId="21" xfId="0" applyBorder="1"/>
    <xf numFmtId="0" fontId="0" fillId="0" borderId="24" xfId="0" applyBorder="1"/>
    <xf numFmtId="0" fontId="0" fillId="0" borderId="25" xfId="0" applyBorder="1"/>
    <xf numFmtId="0" fontId="7" fillId="0" borderId="26" xfId="0" applyFont="1" applyBorder="1"/>
    <xf numFmtId="0" fontId="7" fillId="0" borderId="27" xfId="0" applyFont="1" applyBorder="1"/>
    <xf numFmtId="0" fontId="0" fillId="0" borderId="28" xfId="0" applyBorder="1"/>
    <xf numFmtId="0" fontId="0" fillId="0" borderId="29" xfId="0" applyBorder="1"/>
    <xf numFmtId="0" fontId="7" fillId="14" borderId="30" xfId="0" applyFont="1" applyFill="1" applyBorder="1"/>
    <xf numFmtId="0" fontId="0" fillId="14" borderId="31" xfId="0" applyFont="1" applyFill="1" applyBorder="1"/>
    <xf numFmtId="0" fontId="0" fillId="14" borderId="32" xfId="0" applyFont="1" applyFill="1" applyBorder="1"/>
    <xf numFmtId="0" fontId="7" fillId="14" borderId="33" xfId="0" applyFont="1" applyFill="1" applyBorder="1"/>
    <xf numFmtId="0" fontId="0" fillId="14" borderId="34" xfId="0" applyFont="1" applyFill="1" applyBorder="1"/>
    <xf numFmtId="0" fontId="0" fillId="14" borderId="35" xfId="0" applyFont="1" applyFill="1" applyBorder="1"/>
    <xf numFmtId="0" fontId="6" fillId="13" borderId="36" xfId="0" applyFont="1" applyFill="1" applyBorder="1"/>
    <xf numFmtId="0" fontId="6" fillId="13" borderId="37" xfId="0" applyFont="1" applyFill="1" applyBorder="1"/>
    <xf numFmtId="0" fontId="6" fillId="13" borderId="38" xfId="0" applyFont="1" applyFill="1" applyBorder="1"/>
    <xf numFmtId="0" fontId="0" fillId="14" borderId="36" xfId="0" applyFont="1" applyFill="1" applyBorder="1"/>
    <xf numFmtId="0" fontId="0" fillId="14" borderId="37" xfId="0" applyFont="1" applyFill="1" applyBorder="1"/>
    <xf numFmtId="0" fontId="0" fillId="14" borderId="38" xfId="0" applyFont="1" applyFill="1" applyBorder="1"/>
    <xf numFmtId="0" fontId="0" fillId="0" borderId="36" xfId="0" applyFont="1" applyBorder="1"/>
    <xf numFmtId="0" fontId="0" fillId="0" borderId="37" xfId="0" applyFont="1" applyBorder="1"/>
    <xf numFmtId="0" fontId="0" fillId="0" borderId="38" xfId="0" applyFont="1" applyBorder="1"/>
    <xf numFmtId="0" fontId="7" fillId="0" borderId="37" xfId="0" applyFont="1" applyBorder="1"/>
    <xf numFmtId="0" fontId="0" fillId="0" borderId="0" xfId="0" applyFont="1" applyBorder="1"/>
    <xf numFmtId="0" fontId="7" fillId="0" borderId="0" xfId="0" applyFont="1" applyBorder="1"/>
    <xf numFmtId="0" fontId="0" fillId="16" borderId="15" xfId="0" applyFill="1" applyBorder="1"/>
    <xf numFmtId="0" fontId="16" fillId="16" borderId="39" xfId="0" applyFont="1" applyFill="1" applyBorder="1"/>
    <xf numFmtId="0" fontId="16" fillId="16" borderId="40" xfId="0" applyFont="1" applyFill="1" applyBorder="1"/>
    <xf numFmtId="0" fontId="0" fillId="17" borderId="22" xfId="0" applyFill="1" applyBorder="1"/>
    <xf numFmtId="0" fontId="0" fillId="17" borderId="23" xfId="0" applyFill="1" applyBorder="1"/>
    <xf numFmtId="0" fontId="0" fillId="17" borderId="42" xfId="0" applyFill="1" applyBorder="1"/>
    <xf numFmtId="0" fontId="0" fillId="17" borderId="43" xfId="0" applyFill="1" applyBorder="1"/>
    <xf numFmtId="0" fontId="0" fillId="16" borderId="41" xfId="0" applyFill="1" applyBorder="1"/>
    <xf numFmtId="0" fontId="10" fillId="12" borderId="0" xfId="6" applyFont="1" applyAlignment="1">
      <alignment horizontal="center"/>
    </xf>
    <xf numFmtId="0" fontId="10" fillId="15" borderId="0" xfId="0" applyFont="1" applyFill="1" applyAlignment="1">
      <alignment horizontal="center"/>
    </xf>
    <xf numFmtId="0" fontId="2" fillId="2" borderId="2" xfId="1" applyAlignment="1">
      <alignment horizontal="center"/>
    </xf>
    <xf numFmtId="0" fontId="6" fillId="11" borderId="16" xfId="5" applyFont="1" applyFill="1" applyBorder="1" applyAlignment="1">
      <alignment horizontal="center" vertical="center"/>
    </xf>
  </cellXfs>
  <cellStyles count="7">
    <cellStyle name="Cálculo" xfId="2" builtinId="22"/>
    <cellStyle name="Ênfase2" xfId="3" builtinId="33"/>
    <cellStyle name="Ênfase3" xfId="4" builtinId="37"/>
    <cellStyle name="Ênfase5" xfId="6" builtinId="45"/>
    <cellStyle name="Normal" xfId="0" builtinId="0"/>
    <cellStyle name="Nota" xfId="5" builtinId="10"/>
    <cellStyle name="Saída" xfId="1" builtinId="21"/>
  </cellStyles>
  <dxfs count="19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rgb="FFB2B2B2"/>
        </top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3300"/>
      <color rgb="FF3333FF"/>
      <color rgb="FF99CCFF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84338544320795E-2"/>
          <c:y val="4.6188336987947311E-2"/>
          <c:w val="0.9015142000778088"/>
          <c:h val="0.5769306614796699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'Mais Funções'!$B$4:$B$14</c:f>
              <c:strCache>
                <c:ptCount val="11"/>
                <c:pt idx="0">
                  <c:v>Lucia da Silva</c:v>
                </c:pt>
                <c:pt idx="1">
                  <c:v>Maria Rosangela da Silva</c:v>
                </c:pt>
                <c:pt idx="2">
                  <c:v>Vanuza dos Santos</c:v>
                </c:pt>
                <c:pt idx="3">
                  <c:v>Maria Paula Rodrigues</c:v>
                </c:pt>
                <c:pt idx="5">
                  <c:v>Anderson Luiz de Melo</c:v>
                </c:pt>
                <c:pt idx="6">
                  <c:v>Mauricio de Oliveira Neto</c:v>
                </c:pt>
                <c:pt idx="7">
                  <c:v>Fernando Souza</c:v>
                </c:pt>
                <c:pt idx="8">
                  <c:v>Carlos Chagas</c:v>
                </c:pt>
                <c:pt idx="9">
                  <c:v>Eduardo Gomes de Oliveira</c:v>
                </c:pt>
                <c:pt idx="10">
                  <c:v>Marcos Paulo Furlan</c:v>
                </c:pt>
              </c:strCache>
            </c:strRef>
          </c:cat>
          <c:val>
            <c:numRef>
              <c:f>'Mais Funções'!$F$4:$F$14</c:f>
              <c:numCache>
                <c:formatCode>General</c:formatCode>
                <c:ptCount val="11"/>
                <c:pt idx="0">
                  <c:v>59</c:v>
                </c:pt>
                <c:pt idx="1">
                  <c:v>60</c:v>
                </c:pt>
                <c:pt idx="2">
                  <c:v>66</c:v>
                </c:pt>
                <c:pt idx="3">
                  <c:v>54</c:v>
                </c:pt>
                <c:pt idx="5">
                  <c:v>67</c:v>
                </c:pt>
                <c:pt idx="6">
                  <c:v>65</c:v>
                </c:pt>
                <c:pt idx="7">
                  <c:v>48</c:v>
                </c:pt>
                <c:pt idx="8">
                  <c:v>78</c:v>
                </c:pt>
                <c:pt idx="9">
                  <c:v>75</c:v>
                </c:pt>
                <c:pt idx="10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49792"/>
        <c:axId val="86896640"/>
      </c:barChart>
      <c:catAx>
        <c:axId val="868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pt-BR"/>
          </a:p>
        </c:txPr>
        <c:crossAx val="86896640"/>
        <c:crosses val="autoZero"/>
        <c:auto val="1"/>
        <c:lblAlgn val="ctr"/>
        <c:lblOffset val="100"/>
        <c:noMultiLvlLbl val="0"/>
      </c:catAx>
      <c:valAx>
        <c:axId val="86896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849792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'Linha de tendência'!$B$2</c:f>
              <c:strCache>
                <c:ptCount val="1"/>
                <c:pt idx="0">
                  <c:v>Variação em Volume do PIB per capita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34925">
                <a:solidFill>
                  <a:schemeClr val="accent2"/>
                </a:solidFill>
                <a:tailEnd type="triangle"/>
              </a:ln>
              <a:effectLst>
                <a:glow rad="76200">
                  <a:schemeClr val="accent6">
                    <a:satMod val="175000"/>
                    <a:alpha val="38000"/>
                  </a:schemeClr>
                </a:glow>
                <a:softEdge rad="0"/>
              </a:effectLst>
            </c:spPr>
            <c:trendlineType val="linear"/>
            <c:forward val="2"/>
            <c:dispRSqr val="0"/>
            <c:dispEq val="1"/>
            <c:trendlineLbl>
              <c:layout>
                <c:manualLayout>
                  <c:x val="-0.51177799650043743"/>
                  <c:y val="-0.19994495479731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50" b="1">
                      <a:solidFill>
                        <a:schemeClr val="accent2"/>
                      </a:solidFill>
                    </a:defRPr>
                  </a:pPr>
                  <a:endParaRPr lang="pt-BR"/>
                </a:p>
              </c:txPr>
            </c:trendlineLbl>
          </c:trendline>
          <c:xVal>
            <c:numRef>
              <c:f>'Linha de tendência'!$A$3:$A$8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xVal>
          <c:yVal>
            <c:numRef>
              <c:f>'Linha de tendência'!$B$3:$B$8</c:f>
              <c:numCache>
                <c:formatCode>General</c:formatCode>
                <c:ptCount val="6"/>
                <c:pt idx="0">
                  <c:v>1.9</c:v>
                </c:pt>
                <c:pt idx="1">
                  <c:v>2.7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-1.6</c:v>
                </c:pt>
                <c:pt idx="5">
                  <c:v>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08480"/>
        <c:axId val="95134848"/>
      </c:scatterChart>
      <c:valAx>
        <c:axId val="951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5134848"/>
        <c:crosses val="autoZero"/>
        <c:crossBetween val="midCat"/>
      </c:valAx>
      <c:valAx>
        <c:axId val="9513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0848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 b="1" i="0" u="none" strike="noStrike" baseline="0" smtClean="0"/>
              <a:t>As mulheres associam aposentadoria à liberdade muito mais frequencia do que os homens</a:t>
            </a:r>
            <a:endParaRPr lang="pt-BR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1004479703195"/>
          <c:y val="0.16115492690377964"/>
          <c:w val="0.81976180609002836"/>
          <c:h val="0.65104142523833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'Colunas '!$A$2</c:f>
              <c:strCache>
                <c:ptCount val="1"/>
                <c:pt idx="0">
                  <c:v>Liberdade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cat>
            <c:strRef>
              <c:f>'Colunas '!$B$1:$C$1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'Colunas '!$B$2:$C$2</c:f>
              <c:numCache>
                <c:formatCode>General</c:formatCode>
                <c:ptCount val="2"/>
                <c:pt idx="0">
                  <c:v>24</c:v>
                </c:pt>
                <c:pt idx="1">
                  <c:v>41</c:v>
                </c:pt>
              </c:numCache>
            </c:numRef>
          </c:val>
        </c:ser>
        <c:ser>
          <c:idx val="1"/>
          <c:order val="1"/>
          <c:tx>
            <c:strRef>
              <c:f>'Colunas '!$A$3</c:f>
              <c:strCache>
                <c:ptCount val="1"/>
                <c:pt idx="0">
                  <c:v>Dificuldades Financeiras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strRef>
              <c:f>'Colunas '!$B$1:$C$1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'Colunas '!$B$3:$C$3</c:f>
              <c:numCache>
                <c:formatCode>General</c:formatCode>
                <c:ptCount val="2"/>
                <c:pt idx="0">
                  <c:v>15</c:v>
                </c:pt>
                <c:pt idx="1">
                  <c:v>22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8266240"/>
        <c:axId val="88267776"/>
      </c:barChart>
      <c:catAx>
        <c:axId val="882662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8575">
            <a:solidFill>
              <a:srgbClr val="99CCFF"/>
            </a:solidFill>
          </a:ln>
        </c:spPr>
        <c:crossAx val="88267776"/>
        <c:crosses val="autoZero"/>
        <c:auto val="1"/>
        <c:lblAlgn val="ctr"/>
        <c:lblOffset val="100"/>
        <c:noMultiLvlLbl val="0"/>
      </c:catAx>
      <c:valAx>
        <c:axId val="8826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99CCFF"/>
            </a:solidFill>
          </a:ln>
        </c:spPr>
        <c:crossAx val="88266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9972440944881891E-2"/>
          <c:y val="0.86072725284339457"/>
          <c:w val="0.53449934383202102"/>
          <c:h val="8.3717191601049873E-2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 b="1" i="0" u="none" strike="noStrike" baseline="0" smtClean="0"/>
              <a:t>As mulheres estão mais propensas a adotar planejamento financeiro</a:t>
            </a:r>
            <a:endParaRPr lang="pt-BR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'Colunas 2'!$B$1:$I$1</c:f>
              <c:strCache>
                <c:ptCount val="8"/>
                <c:pt idx="0">
                  <c:v>Homem
 30-39</c:v>
                </c:pt>
                <c:pt idx="1">
                  <c:v>Homem
 40-49</c:v>
                </c:pt>
                <c:pt idx="2">
                  <c:v>Homem
50-59</c:v>
                </c:pt>
                <c:pt idx="3">
                  <c:v>Homem
 60+</c:v>
                </c:pt>
                <c:pt idx="4">
                  <c:v>Mulher
 30-40</c:v>
                </c:pt>
                <c:pt idx="5">
                  <c:v>Mulher
 40-50</c:v>
                </c:pt>
                <c:pt idx="6">
                  <c:v>Mulher
50-60</c:v>
                </c:pt>
                <c:pt idx="7">
                  <c:v>Mulher
 60+</c:v>
                </c:pt>
              </c:strCache>
            </c:strRef>
          </c:cat>
          <c:val>
            <c:numRef>
              <c:f>'Colunas 2'!$B$2:$I$2</c:f>
              <c:numCache>
                <c:formatCode>General</c:formatCode>
                <c:ptCount val="8"/>
                <c:pt idx="0">
                  <c:v>59</c:v>
                </c:pt>
                <c:pt idx="1">
                  <c:v>54</c:v>
                </c:pt>
                <c:pt idx="2">
                  <c:v>27</c:v>
                </c:pt>
                <c:pt idx="3">
                  <c:v>52</c:v>
                </c:pt>
                <c:pt idx="4">
                  <c:v>41</c:v>
                </c:pt>
                <c:pt idx="5">
                  <c:v>39</c:v>
                </c:pt>
                <c:pt idx="6">
                  <c:v>57</c:v>
                </c:pt>
                <c:pt idx="7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90007040"/>
        <c:axId val="90008576"/>
      </c:barChart>
      <c:catAx>
        <c:axId val="900070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8575">
            <a:solidFill>
              <a:srgbClr val="99CCFF"/>
            </a:solidFill>
          </a:ln>
        </c:spPr>
        <c:crossAx val="90008576"/>
        <c:crosses val="autoZero"/>
        <c:auto val="1"/>
        <c:lblAlgn val="ctr"/>
        <c:lblOffset val="100"/>
        <c:noMultiLvlLbl val="0"/>
      </c:catAx>
      <c:valAx>
        <c:axId val="90008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accent5"/>
            </a:solidFill>
          </a:ln>
        </c:spPr>
        <c:txPr>
          <a:bodyPr/>
          <a:lstStyle/>
          <a:p>
            <a:pPr>
              <a:defRPr baseline="0">
                <a:solidFill>
                  <a:schemeClr val="accent5"/>
                </a:solidFill>
              </a:defRPr>
            </a:pPr>
            <a:endParaRPr lang="pt-BR"/>
          </a:p>
        </c:txPr>
        <c:crossAx val="90007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 b="1" i="0" u="none" strike="noStrike" baseline="0" smtClean="0"/>
              <a:t>A mudança de formato da aposentadoria</a:t>
            </a:r>
          </a:p>
        </c:rich>
      </c:tx>
      <c:layout>
        <c:manualLayout>
          <c:xMode val="edge"/>
          <c:yMode val="edge"/>
          <c:x val="0.25424533254097953"/>
          <c:y val="1.3888888888888888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'Colunas Empilhadas'!$A$4</c:f>
              <c:strCache>
                <c:ptCount val="1"/>
                <c:pt idx="0">
                  <c:v>Idade 0-14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'Colunas Empilhadas'!$B$1:$D$1</c:f>
              <c:numCache>
                <c:formatCode>General</c:formatCode>
                <c:ptCount val="3"/>
                <c:pt idx="0">
                  <c:v>1980</c:v>
                </c:pt>
                <c:pt idx="1">
                  <c:v>2010</c:v>
                </c:pt>
                <c:pt idx="2">
                  <c:v>2050</c:v>
                </c:pt>
              </c:numCache>
            </c:numRef>
          </c:cat>
          <c:val>
            <c:numRef>
              <c:f>'Colunas Empilhadas'!$B$4:$D$4</c:f>
              <c:numCache>
                <c:formatCode>General</c:formatCode>
                <c:ptCount val="3"/>
                <c:pt idx="0">
                  <c:v>38.1</c:v>
                </c:pt>
                <c:pt idx="1">
                  <c:v>25.5</c:v>
                </c:pt>
                <c:pt idx="2">
                  <c:v>14.7</c:v>
                </c:pt>
              </c:numCache>
            </c:numRef>
          </c:val>
        </c:ser>
        <c:ser>
          <c:idx val="1"/>
          <c:order val="1"/>
          <c:tx>
            <c:strRef>
              <c:f>'Colunas Empilhadas'!$A$3</c:f>
              <c:strCache>
                <c:ptCount val="1"/>
                <c:pt idx="0">
                  <c:v>Idade 15-65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'Colunas Empilhadas'!$B$1:$D$1</c:f>
              <c:numCache>
                <c:formatCode>General</c:formatCode>
                <c:ptCount val="3"/>
                <c:pt idx="0">
                  <c:v>1980</c:v>
                </c:pt>
                <c:pt idx="1">
                  <c:v>2010</c:v>
                </c:pt>
                <c:pt idx="2">
                  <c:v>2050</c:v>
                </c:pt>
              </c:numCache>
            </c:numRef>
          </c:cat>
          <c:val>
            <c:numRef>
              <c:f>'Colunas Empilhadas'!$B$3:$D$3</c:f>
              <c:numCache>
                <c:formatCode>General</c:formatCode>
                <c:ptCount val="3"/>
                <c:pt idx="0">
                  <c:v>57.8</c:v>
                </c:pt>
                <c:pt idx="1">
                  <c:v>67.599999999999994</c:v>
                </c:pt>
                <c:pt idx="2">
                  <c:v>62.8</c:v>
                </c:pt>
              </c:numCache>
            </c:numRef>
          </c:val>
        </c:ser>
        <c:ser>
          <c:idx val="0"/>
          <c:order val="2"/>
          <c:tx>
            <c:strRef>
              <c:f>'Colunas Empilhadas'!$A$2</c:f>
              <c:strCache>
                <c:ptCount val="1"/>
                <c:pt idx="0">
                  <c:v>Idade + 65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'Colunas Empilhadas'!$B$1:$D$1</c:f>
              <c:numCache>
                <c:formatCode>General</c:formatCode>
                <c:ptCount val="3"/>
                <c:pt idx="0">
                  <c:v>1980</c:v>
                </c:pt>
                <c:pt idx="1">
                  <c:v>2010</c:v>
                </c:pt>
                <c:pt idx="2">
                  <c:v>2050</c:v>
                </c:pt>
              </c:numCache>
            </c:numRef>
          </c:cat>
          <c:val>
            <c:numRef>
              <c:f>'Colunas Empilhadas'!$B$2:$D$2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6.9</c:v>
                </c:pt>
                <c:pt idx="2">
                  <c:v>22.5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0056960"/>
        <c:axId val="90071040"/>
      </c:barChart>
      <c:catAx>
        <c:axId val="900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071040"/>
        <c:crosses val="autoZero"/>
        <c:auto val="1"/>
        <c:lblAlgn val="ctr"/>
        <c:lblOffset val="100"/>
        <c:noMultiLvlLbl val="0"/>
      </c:catAx>
      <c:valAx>
        <c:axId val="9007104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solidFill>
              <a:schemeClr val="tx2">
                <a:lumMod val="40000"/>
                <a:lumOff val="60000"/>
              </a:schemeClr>
            </a:solidFill>
          </a:ln>
        </c:spPr>
        <c:txPr>
          <a:bodyPr/>
          <a:lstStyle/>
          <a:p>
            <a:pPr>
              <a:defRPr baseline="0">
                <a:solidFill>
                  <a:schemeClr val="accent5">
                    <a:lumMod val="60000"/>
                    <a:lumOff val="40000"/>
                  </a:schemeClr>
                </a:solidFill>
              </a:defRPr>
            </a:pPr>
            <a:endParaRPr lang="pt-BR"/>
          </a:p>
        </c:txPr>
        <c:crossAx val="9005696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2.98186789151356E-2"/>
          <c:y val="0.88850503062117236"/>
          <c:w val="0.55702930883639545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 smtClean="0"/>
              <a:t>De que forma as pessoas percebem a aposentadoria</a:t>
            </a:r>
            <a:endParaRPr lang="pt-BR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 w="28575" cmpd="sng"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99CCFF"/>
              </a:solidFill>
              <a:ln w="28575" cmpd="sng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28575" cmpd="sng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28575" cmpd="sng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FFCC00"/>
              </a:solidFill>
              <a:ln w="28575" cmpd="sng">
                <a:solidFill>
                  <a:schemeClr val="bg1"/>
                </a:solidFill>
              </a:ln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Pizza!$A$2:$A$6</c:f>
              <c:strCache>
                <c:ptCount val="5"/>
                <c:pt idx="0">
                  <c:v>Uma Oportunidade para um novo capítula na vida</c:v>
                </c:pt>
                <c:pt idx="1">
                  <c:v>Continuação de meu estilo de vida</c:v>
                </c:pt>
                <c:pt idx="2">
                  <c:v>Oportunidade para ser mais flexível</c:v>
                </c:pt>
                <c:pt idx="3">
                  <c:v>Tempo para descanso</c:v>
                </c:pt>
                <c:pt idx="4">
                  <c:v>Começo do fim</c:v>
                </c:pt>
              </c:strCache>
            </c:strRef>
          </c:cat>
          <c:val>
            <c:numRef>
              <c:f>Pizza!$B$2:$B$6</c:f>
              <c:numCache>
                <c:formatCode>0%</c:formatCode>
                <c:ptCount val="5"/>
                <c:pt idx="0">
                  <c:v>0.28000000000000003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0.27</c:v>
                </c:pt>
                <c:pt idx="4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49469511963178525"/>
          <c:y val="0.28274496937882759"/>
          <c:w val="0.46665753737304577"/>
          <c:h val="0.48994969378827646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Melhor</a:t>
            </a:r>
            <a:r>
              <a:rPr lang="pt-BR" sz="1200" baseline="0"/>
              <a:t> </a:t>
            </a:r>
            <a:r>
              <a:rPr lang="pt-BR" sz="1200" b="1" i="0" u="none" strike="noStrike" baseline="0" smtClean="0"/>
              <a:t>ou pior do que a geração dos seus pais na aposentadoria?</a:t>
            </a:r>
            <a:endParaRPr lang="pt-BR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'Colunas 2 em 1'!$A$2:$A$18</c:f>
              <c:strCache>
                <c:ptCount val="17"/>
                <c:pt idx="0">
                  <c:v>França</c:v>
                </c:pt>
                <c:pt idx="1">
                  <c:v>US</c:v>
                </c:pt>
                <c:pt idx="2">
                  <c:v>UK</c:v>
                </c:pt>
                <c:pt idx="3">
                  <c:v>Poland</c:v>
                </c:pt>
                <c:pt idx="4">
                  <c:v>Canada</c:v>
                </c:pt>
                <c:pt idx="5">
                  <c:v>Taiwan</c:v>
                </c:pt>
                <c:pt idx="6">
                  <c:v>Argentina</c:v>
                </c:pt>
                <c:pt idx="7">
                  <c:v>Arabia</c:v>
                </c:pt>
                <c:pt idx="8">
                  <c:v>Singapura</c:v>
                </c:pt>
                <c:pt idx="9">
                  <c:v>Mexico</c:v>
                </c:pt>
                <c:pt idx="10">
                  <c:v>Korea</c:v>
                </c:pt>
                <c:pt idx="11">
                  <c:v>Hong Kong</c:v>
                </c:pt>
                <c:pt idx="12">
                  <c:v>Brazil</c:v>
                </c:pt>
                <c:pt idx="13">
                  <c:v>UAE</c:v>
                </c:pt>
                <c:pt idx="14">
                  <c:v>Malasya</c:v>
                </c:pt>
                <c:pt idx="15">
                  <c:v>Chiana</c:v>
                </c:pt>
                <c:pt idx="16">
                  <c:v>India</c:v>
                </c:pt>
              </c:strCache>
            </c:strRef>
          </c:cat>
          <c:val>
            <c:numRef>
              <c:f>'Colunas 2 em 1'!$B$2:$B$18</c:f>
              <c:numCache>
                <c:formatCode>General</c:formatCode>
                <c:ptCount val="17"/>
                <c:pt idx="0">
                  <c:v>-56</c:v>
                </c:pt>
                <c:pt idx="1">
                  <c:v>-37</c:v>
                </c:pt>
                <c:pt idx="2">
                  <c:v>-22</c:v>
                </c:pt>
                <c:pt idx="3">
                  <c:v>-20</c:v>
                </c:pt>
                <c:pt idx="4">
                  <c:v>-20</c:v>
                </c:pt>
                <c:pt idx="5">
                  <c:v>-4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23</c:v>
                </c:pt>
                <c:pt idx="10">
                  <c:v>29</c:v>
                </c:pt>
                <c:pt idx="11">
                  <c:v>31</c:v>
                </c:pt>
                <c:pt idx="12">
                  <c:v>33</c:v>
                </c:pt>
                <c:pt idx="13">
                  <c:v>34</c:v>
                </c:pt>
                <c:pt idx="14">
                  <c:v>42</c:v>
                </c:pt>
                <c:pt idx="15">
                  <c:v>62</c:v>
                </c:pt>
                <c:pt idx="16">
                  <c:v>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62528"/>
        <c:axId val="89864064"/>
      </c:barChart>
      <c:lineChart>
        <c:grouping val="standard"/>
        <c:varyColors val="0"/>
        <c:ser>
          <c:idx val="1"/>
          <c:order val="1"/>
          <c:tx>
            <c:strRef>
              <c:f>'Colunas 2 em 1'!$C$1</c:f>
              <c:strCache>
                <c:ptCount val="1"/>
                <c:pt idx="0">
                  <c:v>Média Global</c:v>
                </c:pt>
              </c:strCache>
            </c:strRef>
          </c:tx>
          <c:marker>
            <c:symbol val="none"/>
          </c:marker>
          <c:cat>
            <c:strRef>
              <c:f>'Colunas 2 em 1'!$A$2:$A$18</c:f>
              <c:strCache>
                <c:ptCount val="17"/>
                <c:pt idx="0">
                  <c:v>França</c:v>
                </c:pt>
                <c:pt idx="1">
                  <c:v>US</c:v>
                </c:pt>
                <c:pt idx="2">
                  <c:v>UK</c:v>
                </c:pt>
                <c:pt idx="3">
                  <c:v>Poland</c:v>
                </c:pt>
                <c:pt idx="4">
                  <c:v>Canada</c:v>
                </c:pt>
                <c:pt idx="5">
                  <c:v>Taiwan</c:v>
                </c:pt>
                <c:pt idx="6">
                  <c:v>Argentina</c:v>
                </c:pt>
                <c:pt idx="7">
                  <c:v>Arabia</c:v>
                </c:pt>
                <c:pt idx="8">
                  <c:v>Singapura</c:v>
                </c:pt>
                <c:pt idx="9">
                  <c:v>Mexico</c:v>
                </c:pt>
                <c:pt idx="10">
                  <c:v>Korea</c:v>
                </c:pt>
                <c:pt idx="11">
                  <c:v>Hong Kong</c:v>
                </c:pt>
                <c:pt idx="12">
                  <c:v>Brazil</c:v>
                </c:pt>
                <c:pt idx="13">
                  <c:v>UAE</c:v>
                </c:pt>
                <c:pt idx="14">
                  <c:v>Malasya</c:v>
                </c:pt>
                <c:pt idx="15">
                  <c:v>Chiana</c:v>
                </c:pt>
                <c:pt idx="16">
                  <c:v>India</c:v>
                </c:pt>
              </c:strCache>
            </c:strRef>
          </c:cat>
          <c:val>
            <c:numRef>
              <c:f>'Colunas 2 em 1'!$C$2:$C$18</c:f>
              <c:numCache>
                <c:formatCode>0.0</c:formatCode>
                <c:ptCount val="17"/>
                <c:pt idx="0">
                  <c:v>12.235294117647058</c:v>
                </c:pt>
                <c:pt idx="1">
                  <c:v>12.235294117647058</c:v>
                </c:pt>
                <c:pt idx="2">
                  <c:v>12.235294117647058</c:v>
                </c:pt>
                <c:pt idx="3">
                  <c:v>12.235294117647058</c:v>
                </c:pt>
                <c:pt idx="4">
                  <c:v>12.235294117647058</c:v>
                </c:pt>
                <c:pt idx="5">
                  <c:v>12.235294117647058</c:v>
                </c:pt>
                <c:pt idx="6">
                  <c:v>12.235294117647058</c:v>
                </c:pt>
                <c:pt idx="7">
                  <c:v>12.235294117647058</c:v>
                </c:pt>
                <c:pt idx="8">
                  <c:v>12.235294117647058</c:v>
                </c:pt>
                <c:pt idx="9">
                  <c:v>12.235294117647058</c:v>
                </c:pt>
                <c:pt idx="10">
                  <c:v>12.235294117647058</c:v>
                </c:pt>
                <c:pt idx="11">
                  <c:v>12.235294117647058</c:v>
                </c:pt>
                <c:pt idx="12">
                  <c:v>12.235294117647058</c:v>
                </c:pt>
                <c:pt idx="13">
                  <c:v>12.235294117647058</c:v>
                </c:pt>
                <c:pt idx="14">
                  <c:v>12.235294117647058</c:v>
                </c:pt>
                <c:pt idx="15">
                  <c:v>12.235294117647058</c:v>
                </c:pt>
                <c:pt idx="16">
                  <c:v>12.235294117647058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62528"/>
        <c:axId val="89864064"/>
      </c:lineChart>
      <c:catAx>
        <c:axId val="89862528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28575">
            <a:solidFill>
              <a:schemeClr val="tx2">
                <a:lumMod val="40000"/>
                <a:lumOff val="60000"/>
              </a:schemeClr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9864064"/>
        <c:crosses val="autoZero"/>
        <c:auto val="1"/>
        <c:lblAlgn val="ctr"/>
        <c:lblOffset val="100"/>
        <c:noMultiLvlLbl val="0"/>
      </c:catAx>
      <c:valAx>
        <c:axId val="89864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pt-BR"/>
          </a:p>
        </c:txPr>
        <c:crossAx val="89862528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1190179352580927"/>
          <c:y val="0.28221529600466611"/>
          <c:w val="0.25198709536307962"/>
          <c:h val="8.3717191601049873E-2"/>
        </c:manualLayout>
      </c:layout>
      <c:overlay val="1"/>
      <c:spPr>
        <a:noFill/>
        <a:ln>
          <a:noFill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GANTT!$B$1</c:f>
              <c:strCache>
                <c:ptCount val="1"/>
                <c:pt idx="0">
                  <c:v>Início</c:v>
                </c:pt>
              </c:strCache>
            </c:strRef>
          </c:tx>
          <c:spPr>
            <a:noFill/>
          </c:spPr>
          <c:invertIfNegative val="0"/>
          <c:cat>
            <c:strRef>
              <c:f>GANTT!$A$2:$A$17</c:f>
              <c:strCache>
                <c:ptCount val="16"/>
                <c:pt idx="0">
                  <c:v>Reunião de planejamento</c:v>
                </c:pt>
                <c:pt idx="1">
                  <c:v>Seleção da organizadora</c:v>
                </c:pt>
                <c:pt idx="2">
                  <c:v>Escolha do buffet</c:v>
                </c:pt>
                <c:pt idx="3">
                  <c:v>Elaboração da pesquisa</c:v>
                </c:pt>
                <c:pt idx="4">
                  <c:v>Seleção dos palestrantes</c:v>
                </c:pt>
                <c:pt idx="5">
                  <c:v>Aprovação do orçamento</c:v>
                </c:pt>
                <c:pt idx="6">
                  <c:v>Convites - redação</c:v>
                </c:pt>
                <c:pt idx="7">
                  <c:v>Convites - impressão</c:v>
                </c:pt>
                <c:pt idx="8">
                  <c:v>Convites - envio</c:v>
                </c:pt>
                <c:pt idx="9">
                  <c:v>Confirmação</c:v>
                </c:pt>
                <c:pt idx="10">
                  <c:v>Preparo do material</c:v>
                </c:pt>
                <c:pt idx="11">
                  <c:v>Impressão do material</c:v>
                </c:pt>
                <c:pt idx="12">
                  <c:v>Recursos audiovisuais</c:v>
                </c:pt>
                <c:pt idx="13">
                  <c:v>Preparo do local</c:v>
                </c:pt>
                <c:pt idx="14">
                  <c:v>Evento</c:v>
                </c:pt>
                <c:pt idx="15">
                  <c:v>Tabulação da pesquisa</c:v>
                </c:pt>
              </c:strCache>
            </c:strRef>
          </c:cat>
          <c:val>
            <c:numRef>
              <c:f>GANTT!$B$2:$B$17</c:f>
              <c:numCache>
                <c:formatCode>dd/mm/yy;@</c:formatCode>
                <c:ptCount val="16"/>
                <c:pt idx="0">
                  <c:v>39085</c:v>
                </c:pt>
                <c:pt idx="1">
                  <c:v>39085</c:v>
                </c:pt>
                <c:pt idx="2">
                  <c:v>39090</c:v>
                </c:pt>
                <c:pt idx="3">
                  <c:v>39087</c:v>
                </c:pt>
                <c:pt idx="4">
                  <c:v>39092</c:v>
                </c:pt>
                <c:pt idx="5">
                  <c:v>39100</c:v>
                </c:pt>
                <c:pt idx="6">
                  <c:v>39101</c:v>
                </c:pt>
                <c:pt idx="7">
                  <c:v>39109</c:v>
                </c:pt>
                <c:pt idx="8">
                  <c:v>39118</c:v>
                </c:pt>
                <c:pt idx="9">
                  <c:v>39125</c:v>
                </c:pt>
                <c:pt idx="10">
                  <c:v>39102</c:v>
                </c:pt>
                <c:pt idx="11">
                  <c:v>39129</c:v>
                </c:pt>
                <c:pt idx="12">
                  <c:v>39130</c:v>
                </c:pt>
                <c:pt idx="13">
                  <c:v>39136</c:v>
                </c:pt>
                <c:pt idx="14">
                  <c:v>39138</c:v>
                </c:pt>
                <c:pt idx="15">
                  <c:v>39142</c:v>
                </c:pt>
              </c:numCache>
            </c:numRef>
          </c:val>
        </c:ser>
        <c:ser>
          <c:idx val="1"/>
          <c:order val="1"/>
          <c:tx>
            <c:strRef>
              <c:f>GANTT!$C$1</c:f>
              <c:strCache>
                <c:ptCount val="1"/>
                <c:pt idx="0">
                  <c:v>Duração (dias)</c:v>
                </c:pt>
              </c:strCache>
            </c:strRef>
          </c:tx>
          <c:invertIfNegative val="0"/>
          <c:cat>
            <c:strRef>
              <c:f>GANTT!$A$2:$A$17</c:f>
              <c:strCache>
                <c:ptCount val="16"/>
                <c:pt idx="0">
                  <c:v>Reunião de planejamento</c:v>
                </c:pt>
                <c:pt idx="1">
                  <c:v>Seleção da organizadora</c:v>
                </c:pt>
                <c:pt idx="2">
                  <c:v>Escolha do buffet</c:v>
                </c:pt>
                <c:pt idx="3">
                  <c:v>Elaboração da pesquisa</c:v>
                </c:pt>
                <c:pt idx="4">
                  <c:v>Seleção dos palestrantes</c:v>
                </c:pt>
                <c:pt idx="5">
                  <c:v>Aprovação do orçamento</c:v>
                </c:pt>
                <c:pt idx="6">
                  <c:v>Convites - redação</c:v>
                </c:pt>
                <c:pt idx="7">
                  <c:v>Convites - impressão</c:v>
                </c:pt>
                <c:pt idx="8">
                  <c:v>Convites - envio</c:v>
                </c:pt>
                <c:pt idx="9">
                  <c:v>Confirmação</c:v>
                </c:pt>
                <c:pt idx="10">
                  <c:v>Preparo do material</c:v>
                </c:pt>
                <c:pt idx="11">
                  <c:v>Impressão do material</c:v>
                </c:pt>
                <c:pt idx="12">
                  <c:v>Recursos audiovisuais</c:v>
                </c:pt>
                <c:pt idx="13">
                  <c:v>Preparo do local</c:v>
                </c:pt>
                <c:pt idx="14">
                  <c:v>Evento</c:v>
                </c:pt>
                <c:pt idx="15">
                  <c:v>Tabulação da pesquisa</c:v>
                </c:pt>
              </c:strCache>
            </c:strRef>
          </c:cat>
          <c:val>
            <c:numRef>
              <c:f>GANTT!$C$2:$C$17</c:f>
              <c:numCache>
                <c:formatCode>General</c:formatCode>
                <c:ptCount val="16"/>
                <c:pt idx="0">
                  <c:v>4</c:v>
                </c:pt>
                <c:pt idx="1">
                  <c:v>12</c:v>
                </c:pt>
                <c:pt idx="2">
                  <c:v>9</c:v>
                </c:pt>
                <c:pt idx="3">
                  <c:v>20</c:v>
                </c:pt>
                <c:pt idx="4">
                  <c:v>9</c:v>
                </c:pt>
                <c:pt idx="5">
                  <c:v>2</c:v>
                </c:pt>
                <c:pt idx="6">
                  <c:v>7</c:v>
                </c:pt>
                <c:pt idx="7">
                  <c:v>8</c:v>
                </c:pt>
                <c:pt idx="8">
                  <c:v>2</c:v>
                </c:pt>
                <c:pt idx="9">
                  <c:v>3</c:v>
                </c:pt>
                <c:pt idx="10">
                  <c:v>26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127360"/>
        <c:axId val="90166016"/>
      </c:barChart>
      <c:catAx>
        <c:axId val="90127360"/>
        <c:scaling>
          <c:orientation val="maxMin"/>
        </c:scaling>
        <c:delete val="0"/>
        <c:axPos val="l"/>
        <c:numFmt formatCode="dd/mm/yy;@" sourceLinked="1"/>
        <c:majorTickMark val="out"/>
        <c:minorTickMark val="none"/>
        <c:tickLblPos val="nextTo"/>
        <c:crossAx val="90166016"/>
        <c:crossesAt val="39085"/>
        <c:auto val="1"/>
        <c:lblAlgn val="ctr"/>
        <c:lblOffset val="100"/>
        <c:tickLblSkip val="1"/>
        <c:noMultiLvlLbl val="0"/>
      </c:catAx>
      <c:valAx>
        <c:axId val="90166016"/>
        <c:scaling>
          <c:orientation val="minMax"/>
          <c:max val="39145"/>
          <c:min val="39085"/>
        </c:scaling>
        <c:delete val="0"/>
        <c:axPos val="b"/>
        <c:majorGridlines/>
        <c:numFmt formatCode="d/m;@" sourceLinked="0"/>
        <c:majorTickMark val="out"/>
        <c:minorTickMark val="none"/>
        <c:tickLblPos val="high"/>
        <c:crossAx val="90127360"/>
        <c:crosses val="max"/>
        <c:crossBetween val="between"/>
        <c:majorUnit val="7"/>
        <c:minorUnit val="4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Indicadores de desempenho</a:t>
            </a:r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Radar!$A$3</c:f>
              <c:strCache>
                <c:ptCount val="1"/>
                <c:pt idx="0">
                  <c:v>Engenharia</c:v>
                </c:pt>
              </c:strCache>
            </c:strRef>
          </c:tx>
          <c:cat>
            <c:strRef>
              <c:f>Radar!$B$2:$F$2</c:f>
              <c:strCache>
                <c:ptCount val="5"/>
                <c:pt idx="0">
                  <c:v>Infra estrutura</c:v>
                </c:pt>
                <c:pt idx="1">
                  <c:v>Plano Pedagógico</c:v>
                </c:pt>
                <c:pt idx="2">
                  <c:v>Corpo docente</c:v>
                </c:pt>
                <c:pt idx="3">
                  <c:v>Secretaria</c:v>
                </c:pt>
                <c:pt idx="4">
                  <c:v>Comunicação</c:v>
                </c:pt>
              </c:strCache>
            </c:strRef>
          </c:cat>
          <c:val>
            <c:numRef>
              <c:f>Radar!$B$3:$F$3</c:f>
              <c:numCache>
                <c:formatCode>0.0</c:formatCode>
                <c:ptCount val="5"/>
                <c:pt idx="0">
                  <c:v>8</c:v>
                </c:pt>
                <c:pt idx="1">
                  <c:v>5</c:v>
                </c:pt>
                <c:pt idx="2">
                  <c:v>8.6999999999999993</c:v>
                </c:pt>
                <c:pt idx="3">
                  <c:v>7.5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Radar!$A$4</c:f>
              <c:strCache>
                <c:ptCount val="1"/>
                <c:pt idx="0">
                  <c:v>Administração</c:v>
                </c:pt>
              </c:strCache>
            </c:strRef>
          </c:tx>
          <c:cat>
            <c:strRef>
              <c:f>Radar!$B$2:$F$2</c:f>
              <c:strCache>
                <c:ptCount val="5"/>
                <c:pt idx="0">
                  <c:v>Infra estrutura</c:v>
                </c:pt>
                <c:pt idx="1">
                  <c:v>Plano Pedagógico</c:v>
                </c:pt>
                <c:pt idx="2">
                  <c:v>Corpo docente</c:v>
                </c:pt>
                <c:pt idx="3">
                  <c:v>Secretaria</c:v>
                </c:pt>
                <c:pt idx="4">
                  <c:v>Comunicação</c:v>
                </c:pt>
              </c:strCache>
            </c:strRef>
          </c:cat>
          <c:val>
            <c:numRef>
              <c:f>Radar!$B$4:$F$4</c:f>
              <c:numCache>
                <c:formatCode>0.0</c:formatCode>
                <c:ptCount val="5"/>
                <c:pt idx="0">
                  <c:v>7.5</c:v>
                </c:pt>
                <c:pt idx="1">
                  <c:v>9</c:v>
                </c:pt>
                <c:pt idx="2">
                  <c:v>6.3</c:v>
                </c:pt>
                <c:pt idx="3">
                  <c:v>3.4</c:v>
                </c:pt>
                <c:pt idx="4">
                  <c:v>4</c:v>
                </c:pt>
              </c:numCache>
            </c:numRef>
          </c:val>
        </c:ser>
        <c:ser>
          <c:idx val="2"/>
          <c:order val="2"/>
          <c:tx>
            <c:strRef>
              <c:f>Radar!$A$5</c:f>
              <c:strCache>
                <c:ptCount val="1"/>
                <c:pt idx="0">
                  <c:v>Moda</c:v>
                </c:pt>
              </c:strCache>
            </c:strRef>
          </c:tx>
          <c:cat>
            <c:strRef>
              <c:f>Radar!$B$2:$F$2</c:f>
              <c:strCache>
                <c:ptCount val="5"/>
                <c:pt idx="0">
                  <c:v>Infra estrutura</c:v>
                </c:pt>
                <c:pt idx="1">
                  <c:v>Plano Pedagógico</c:v>
                </c:pt>
                <c:pt idx="2">
                  <c:v>Corpo docente</c:v>
                </c:pt>
                <c:pt idx="3">
                  <c:v>Secretaria</c:v>
                </c:pt>
                <c:pt idx="4">
                  <c:v>Comunicação</c:v>
                </c:pt>
              </c:strCache>
            </c:strRef>
          </c:cat>
          <c:val>
            <c:numRef>
              <c:f>Radar!$B$5:$F$5</c:f>
              <c:numCache>
                <c:formatCode>0.0</c:formatCode>
                <c:ptCount val="5"/>
                <c:pt idx="0">
                  <c:v>9.5</c:v>
                </c:pt>
                <c:pt idx="1">
                  <c:v>5.6</c:v>
                </c:pt>
                <c:pt idx="2">
                  <c:v>8.4</c:v>
                </c:pt>
                <c:pt idx="3">
                  <c:v>4.2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934144"/>
        <c:axId val="94935680"/>
      </c:radarChart>
      <c:catAx>
        <c:axId val="94934144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94935680"/>
        <c:crosses val="autoZero"/>
        <c:auto val="1"/>
        <c:lblAlgn val="ctr"/>
        <c:lblOffset val="100"/>
        <c:noMultiLvlLbl val="0"/>
      </c:catAx>
      <c:valAx>
        <c:axId val="94935680"/>
        <c:scaling>
          <c:orientation val="minMax"/>
        </c:scaling>
        <c:delete val="1"/>
        <c:axPos val="l"/>
        <c:majorGridlines>
          <c:spPr>
            <a:ln>
              <a:solidFill>
                <a:srgbClr val="99CCFF">
                  <a:alpha val="24000"/>
                </a:srgbClr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94934144"/>
        <c:crosses val="autoZero"/>
        <c:crossBetween val="between"/>
      </c:valAx>
      <c:spPr>
        <a:solidFill>
          <a:schemeClr val="tx1"/>
        </a:soli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Barras_Pirâmide!$E$1</c:f>
              <c:strCache>
                <c:ptCount val="1"/>
                <c:pt idx="0">
                  <c:v>Indivíduos masculinos</c:v>
                </c:pt>
              </c:strCache>
            </c:strRef>
          </c:tx>
          <c:invertIfNegative val="0"/>
          <c:dLbls>
            <c:numFmt formatCode="0.0;[White]0.0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Barras_Pirâmide!$D$2:$D$19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110</c:v>
                </c:pt>
              </c:strCache>
            </c:strRef>
          </c:cat>
          <c:val>
            <c:numRef>
              <c:f>Barras_Pirâmide!$E$2:$E$19</c:f>
              <c:numCache>
                <c:formatCode>0.00</c:formatCode>
                <c:ptCount val="18"/>
                <c:pt idx="0">
                  <c:v>-5041</c:v>
                </c:pt>
                <c:pt idx="1">
                  <c:v>-5422</c:v>
                </c:pt>
                <c:pt idx="2">
                  <c:v>-5207</c:v>
                </c:pt>
                <c:pt idx="3">
                  <c:v>-5458</c:v>
                </c:pt>
                <c:pt idx="4">
                  <c:v>-5640</c:v>
                </c:pt>
                <c:pt idx="5">
                  <c:v>-6592</c:v>
                </c:pt>
                <c:pt idx="6">
                  <c:v>-7128</c:v>
                </c:pt>
                <c:pt idx="7">
                  <c:v>-7093</c:v>
                </c:pt>
                <c:pt idx="8">
                  <c:v>-6785</c:v>
                </c:pt>
                <c:pt idx="9">
                  <c:v>-6659</c:v>
                </c:pt>
                <c:pt idx="10">
                  <c:v>-5795</c:v>
                </c:pt>
                <c:pt idx="11">
                  <c:v>-5086</c:v>
                </c:pt>
                <c:pt idx="12">
                  <c:v>-3875</c:v>
                </c:pt>
                <c:pt idx="13">
                  <c:v>-2805</c:v>
                </c:pt>
                <c:pt idx="14">
                  <c:v>-2513</c:v>
                </c:pt>
                <c:pt idx="15">
                  <c:v>-1930</c:v>
                </c:pt>
                <c:pt idx="16">
                  <c:v>-1034</c:v>
                </c:pt>
                <c:pt idx="17">
                  <c:v>-533</c:v>
                </c:pt>
              </c:numCache>
            </c:numRef>
          </c:val>
        </c:ser>
        <c:ser>
          <c:idx val="1"/>
          <c:order val="1"/>
          <c:tx>
            <c:strRef>
              <c:f>Barras_Pirâmide!$F$1</c:f>
              <c:strCache>
                <c:ptCount val="1"/>
                <c:pt idx="0">
                  <c:v>Indivíduos femininos</c:v>
                </c:pt>
              </c:strCache>
            </c:strRef>
          </c:tx>
          <c:invertIfNegative val="0"/>
          <c:cat>
            <c:strRef>
              <c:f>Barras_Pirâmide!$D$2:$D$19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110</c:v>
                </c:pt>
              </c:strCache>
            </c:strRef>
          </c:cat>
          <c:val>
            <c:numRef>
              <c:f>Barras_Pirâmide!$F$2:$F$19</c:f>
              <c:numCache>
                <c:formatCode>General</c:formatCode>
                <c:ptCount val="18"/>
                <c:pt idx="0">
                  <c:v>4770</c:v>
                </c:pt>
                <c:pt idx="1">
                  <c:v>5194</c:v>
                </c:pt>
                <c:pt idx="2">
                  <c:v>4924</c:v>
                </c:pt>
                <c:pt idx="3">
                  <c:v>5259</c:v>
                </c:pt>
                <c:pt idx="4">
                  <c:v>5783</c:v>
                </c:pt>
                <c:pt idx="5">
                  <c:v>6857</c:v>
                </c:pt>
                <c:pt idx="6">
                  <c:v>7536</c:v>
                </c:pt>
                <c:pt idx="7">
                  <c:v>7715</c:v>
                </c:pt>
                <c:pt idx="8">
                  <c:v>7489</c:v>
                </c:pt>
                <c:pt idx="9">
                  <c:v>7173</c:v>
                </c:pt>
                <c:pt idx="10">
                  <c:v>6276</c:v>
                </c:pt>
                <c:pt idx="11">
                  <c:v>5421</c:v>
                </c:pt>
                <c:pt idx="12">
                  <c:v>4399</c:v>
                </c:pt>
                <c:pt idx="13">
                  <c:v>3327</c:v>
                </c:pt>
                <c:pt idx="14">
                  <c:v>3179</c:v>
                </c:pt>
                <c:pt idx="15">
                  <c:v>2828</c:v>
                </c:pt>
                <c:pt idx="16">
                  <c:v>1979</c:v>
                </c:pt>
                <c:pt idx="17">
                  <c:v>1429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95003776"/>
        <c:axId val="95005312"/>
      </c:barChart>
      <c:catAx>
        <c:axId val="95003776"/>
        <c:scaling>
          <c:orientation val="minMax"/>
        </c:scaling>
        <c:delete val="0"/>
        <c:axPos val="l"/>
        <c:majorTickMark val="out"/>
        <c:minorTickMark val="none"/>
        <c:tickLblPos val="low"/>
        <c:crossAx val="95005312"/>
        <c:crosses val="autoZero"/>
        <c:auto val="1"/>
        <c:lblAlgn val="ctr"/>
        <c:lblOffset val="10"/>
        <c:tickLblSkip val="1"/>
        <c:noMultiLvlLbl val="0"/>
      </c:catAx>
      <c:valAx>
        <c:axId val="95005312"/>
        <c:scaling>
          <c:orientation val="minMax"/>
          <c:min val="-10000"/>
        </c:scaling>
        <c:delete val="0"/>
        <c:axPos val="b"/>
        <c:majorGridlines/>
        <c:minorGridlines/>
        <c:numFmt formatCode="0.00" sourceLinked="1"/>
        <c:majorTickMark val="out"/>
        <c:minorTickMark val="out"/>
        <c:tickLblPos val="nextTo"/>
        <c:crossAx val="95003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605794965284511"/>
          <c:y val="0.92685523648951629"/>
          <c:w val="0.61912640230316041"/>
          <c:h val="5.492152888633795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7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581025</xdr:colOff>
      <xdr:row>22</xdr:row>
      <xdr:rowOff>169993</xdr:rowOff>
    </xdr:from>
    <xdr:to>
      <xdr:col>19</xdr:col>
      <xdr:colOff>7285</xdr:colOff>
      <xdr:row>29</xdr:row>
      <xdr:rowOff>70037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4408618"/>
          <a:ext cx="3083860" cy="1233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9524</xdr:rowOff>
    </xdr:from>
    <xdr:to>
      <xdr:col>15</xdr:col>
      <xdr:colOff>495300</xdr:colOff>
      <xdr:row>24</xdr:row>
      <xdr:rowOff>190499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16</xdr:col>
      <xdr:colOff>533400</xdr:colOff>
      <xdr:row>22</xdr:row>
      <xdr:rowOff>19050</xdr:rowOff>
    </xdr:from>
    <xdr:to>
      <xdr:col>21</xdr:col>
      <xdr:colOff>569260</xdr:colOff>
      <xdr:row>28</xdr:row>
      <xdr:rowOff>109594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4457700"/>
          <a:ext cx="3083860" cy="12335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23812</xdr:rowOff>
    </xdr:from>
    <xdr:to>
      <xdr:col>10</xdr:col>
      <xdr:colOff>304800</xdr:colOff>
      <xdr:row>14</xdr:row>
      <xdr:rowOff>100012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13</xdr:col>
      <xdr:colOff>533400</xdr:colOff>
      <xdr:row>18</xdr:row>
      <xdr:rowOff>171450</xdr:rowOff>
    </xdr:from>
    <xdr:to>
      <xdr:col>18</xdr:col>
      <xdr:colOff>569260</xdr:colOff>
      <xdr:row>25</xdr:row>
      <xdr:rowOff>71494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3790950"/>
          <a:ext cx="3083860" cy="123354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16</xdr:row>
      <xdr:rowOff>28575</xdr:rowOff>
    </xdr:from>
    <xdr:to>
      <xdr:col>18</xdr:col>
      <xdr:colOff>569260</xdr:colOff>
      <xdr:row>21</xdr:row>
      <xdr:rowOff>71494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3838575"/>
          <a:ext cx="3083860" cy="123354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16</xdr:row>
      <xdr:rowOff>19050</xdr:rowOff>
    </xdr:from>
    <xdr:to>
      <xdr:col>18</xdr:col>
      <xdr:colOff>569260</xdr:colOff>
      <xdr:row>21</xdr:row>
      <xdr:rowOff>61969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5" y="3838575"/>
          <a:ext cx="3083860" cy="123354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20</xdr:row>
      <xdr:rowOff>0</xdr:rowOff>
    </xdr:from>
    <xdr:to>
      <xdr:col>15</xdr:col>
      <xdr:colOff>569260</xdr:colOff>
      <xdr:row>26</xdr:row>
      <xdr:rowOff>90544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3810000"/>
          <a:ext cx="3083860" cy="1233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6</xdr:row>
      <xdr:rowOff>95250</xdr:rowOff>
    </xdr:from>
    <xdr:to>
      <xdr:col>15</xdr:col>
      <xdr:colOff>85726</xdr:colOff>
      <xdr:row>19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771525</xdr:colOff>
      <xdr:row>22</xdr:row>
      <xdr:rowOff>19050</xdr:rowOff>
    </xdr:from>
    <xdr:to>
      <xdr:col>16</xdr:col>
      <xdr:colOff>7285</xdr:colOff>
      <xdr:row>28</xdr:row>
      <xdr:rowOff>100069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4286250"/>
          <a:ext cx="3083860" cy="1233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185736</xdr:rowOff>
    </xdr:from>
    <xdr:to>
      <xdr:col>9</xdr:col>
      <xdr:colOff>200025</xdr:colOff>
      <xdr:row>23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13</xdr:col>
      <xdr:colOff>495300</xdr:colOff>
      <xdr:row>19</xdr:row>
      <xdr:rowOff>142875</xdr:rowOff>
    </xdr:from>
    <xdr:to>
      <xdr:col>18</xdr:col>
      <xdr:colOff>531160</xdr:colOff>
      <xdr:row>26</xdr:row>
      <xdr:rowOff>42919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3781425"/>
          <a:ext cx="3083860" cy="1233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7</xdr:row>
      <xdr:rowOff>128587</xdr:rowOff>
    </xdr:from>
    <xdr:to>
      <xdr:col>9</xdr:col>
      <xdr:colOff>590550</xdr:colOff>
      <xdr:row>22</xdr:row>
      <xdr:rowOff>14287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14</xdr:col>
      <xdr:colOff>552450</xdr:colOff>
      <xdr:row>19</xdr:row>
      <xdr:rowOff>0</xdr:rowOff>
    </xdr:from>
    <xdr:to>
      <xdr:col>19</xdr:col>
      <xdr:colOff>588310</xdr:colOff>
      <xdr:row>25</xdr:row>
      <xdr:rowOff>90544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3829050"/>
          <a:ext cx="3083860" cy="1233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8</xdr:row>
      <xdr:rowOff>52387</xdr:rowOff>
    </xdr:from>
    <xdr:to>
      <xdr:col>8</xdr:col>
      <xdr:colOff>66675</xdr:colOff>
      <xdr:row>22</xdr:row>
      <xdr:rowOff>128587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14</xdr:col>
      <xdr:colOff>95250</xdr:colOff>
      <xdr:row>19</xdr:row>
      <xdr:rowOff>161925</xdr:rowOff>
    </xdr:from>
    <xdr:to>
      <xdr:col>18</xdr:col>
      <xdr:colOff>578785</xdr:colOff>
      <xdr:row>26</xdr:row>
      <xdr:rowOff>61969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3781425"/>
          <a:ext cx="3083860" cy="1233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8</xdr:row>
      <xdr:rowOff>176212</xdr:rowOff>
    </xdr:from>
    <xdr:to>
      <xdr:col>6</xdr:col>
      <xdr:colOff>600075</xdr:colOff>
      <xdr:row>23</xdr:row>
      <xdr:rowOff>61912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10</xdr:col>
      <xdr:colOff>533400</xdr:colOff>
      <xdr:row>19</xdr:row>
      <xdr:rowOff>171450</xdr:rowOff>
    </xdr:from>
    <xdr:to>
      <xdr:col>15</xdr:col>
      <xdr:colOff>569260</xdr:colOff>
      <xdr:row>26</xdr:row>
      <xdr:rowOff>71494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3790950"/>
          <a:ext cx="3083860" cy="1233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257174</xdr:colOff>
      <xdr:row>1</xdr:row>
      <xdr:rowOff>33336</xdr:rowOff>
    </xdr:from>
    <xdr:to>
      <xdr:col>12</xdr:col>
      <xdr:colOff>19049</xdr:colOff>
      <xdr:row>19</xdr:row>
      <xdr:rowOff>76199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14</xdr:col>
      <xdr:colOff>542925</xdr:colOff>
      <xdr:row>18</xdr:row>
      <xdr:rowOff>161925</xdr:rowOff>
    </xdr:from>
    <xdr:to>
      <xdr:col>19</xdr:col>
      <xdr:colOff>578785</xdr:colOff>
      <xdr:row>25</xdr:row>
      <xdr:rowOff>61969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3781425"/>
          <a:ext cx="3083860" cy="1233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38101</xdr:colOff>
      <xdr:row>0</xdr:row>
      <xdr:rowOff>223838</xdr:rowOff>
    </xdr:from>
    <xdr:to>
      <xdr:col>15</xdr:col>
      <xdr:colOff>542925</xdr:colOff>
      <xdr:row>14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219076</xdr:colOff>
      <xdr:row>14</xdr:row>
      <xdr:rowOff>77270</xdr:rowOff>
    </xdr:from>
    <xdr:to>
      <xdr:col>7</xdr:col>
      <xdr:colOff>466726</xdr:colOff>
      <xdr:row>17</xdr:row>
      <xdr:rowOff>95250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7351" y="3077645"/>
          <a:ext cx="1466850" cy="618055"/>
        </a:xfrm>
        <a:prstGeom prst="rect">
          <a:avLst/>
        </a:prstGeom>
        <a:ln w="38100">
          <a:solidFill>
            <a:schemeClr val="accent2"/>
          </a:solidFill>
        </a:ln>
      </xdr:spPr>
    </xdr:pic>
    <xdr:clientData/>
  </xdr:twoCellAnchor>
  <xdr:twoCellAnchor>
    <xdr:from>
      <xdr:col>7</xdr:col>
      <xdr:colOff>457200</xdr:colOff>
      <xdr:row>11</xdr:row>
      <xdr:rowOff>104775</xdr:rowOff>
    </xdr:from>
    <xdr:to>
      <xdr:col>9</xdr:col>
      <xdr:colOff>295275</xdr:colOff>
      <xdr:row>14</xdr:row>
      <xdr:rowOff>76200</xdr:rowOff>
    </xdr:to>
    <xdr:cxnSp macro="">
      <xdr:nvCxnSpPr>
        <xdr:cNvPr id="3" name="Conector de seta reta 2"/>
        <xdr:cNvCxnSpPr/>
      </xdr:nvCxnSpPr>
      <xdr:spPr>
        <a:xfrm flipV="1">
          <a:off x="6924675" y="2505075"/>
          <a:ext cx="1057275" cy="57150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276224</xdr:colOff>
      <xdr:row>2</xdr:row>
      <xdr:rowOff>120939</xdr:rowOff>
    </xdr:from>
    <xdr:to>
      <xdr:col>7</xdr:col>
      <xdr:colOff>476249</xdr:colOff>
      <xdr:row>6</xdr:row>
      <xdr:rowOff>38100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47705" b="80907"/>
        <a:stretch/>
      </xdr:blipFill>
      <xdr:spPr>
        <a:xfrm>
          <a:off x="4914899" y="721014"/>
          <a:ext cx="2028825" cy="717261"/>
        </a:xfrm>
        <a:prstGeom prst="rect">
          <a:avLst/>
        </a:prstGeom>
        <a:ln w="38100">
          <a:solidFill>
            <a:schemeClr val="accent2"/>
          </a:solidFill>
        </a:ln>
      </xdr:spPr>
    </xdr:pic>
    <xdr:clientData/>
  </xdr:twoCellAnchor>
  <xdr:twoCellAnchor>
    <xdr:from>
      <xdr:col>7</xdr:col>
      <xdr:colOff>485775</xdr:colOff>
      <xdr:row>2</xdr:row>
      <xdr:rowOff>114300</xdr:rowOff>
    </xdr:from>
    <xdr:to>
      <xdr:col>10</xdr:col>
      <xdr:colOff>533400</xdr:colOff>
      <xdr:row>5</xdr:row>
      <xdr:rowOff>142875</xdr:rowOff>
    </xdr:to>
    <xdr:cxnSp macro="">
      <xdr:nvCxnSpPr>
        <xdr:cNvPr id="7" name="Conector de seta reta 6"/>
        <xdr:cNvCxnSpPr/>
      </xdr:nvCxnSpPr>
      <xdr:spPr>
        <a:xfrm>
          <a:off x="6953250" y="714375"/>
          <a:ext cx="1876425" cy="62865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552450</xdr:colOff>
      <xdr:row>17</xdr:row>
      <xdr:rowOff>161925</xdr:rowOff>
    </xdr:from>
    <xdr:to>
      <xdr:col>16</xdr:col>
      <xdr:colOff>588310</xdr:colOff>
      <xdr:row>24</xdr:row>
      <xdr:rowOff>61969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3762375"/>
          <a:ext cx="3083860" cy="1233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</xdr:row>
      <xdr:rowOff>23811</xdr:rowOff>
    </xdr:from>
    <xdr:to>
      <xdr:col>9</xdr:col>
      <xdr:colOff>276225</xdr:colOff>
      <xdr:row>30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11</xdr:col>
      <xdr:colOff>533400</xdr:colOff>
      <xdr:row>19</xdr:row>
      <xdr:rowOff>171450</xdr:rowOff>
    </xdr:from>
    <xdr:to>
      <xdr:col>16</xdr:col>
      <xdr:colOff>569260</xdr:colOff>
      <xdr:row>26</xdr:row>
      <xdr:rowOff>71494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3790950"/>
          <a:ext cx="3083860" cy="12335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6" name="Tabela6" displayName="Tabela6" ref="J3:K6" totalsRowShown="0" headerRowDxfId="18" headerRowBorderDxfId="17" tableBorderDxfId="16" totalsRowBorderDxfId="15">
  <tableColumns count="2">
    <tableColumn id="1" name="Idade" dataDxfId="14"/>
    <tableColumn id="2" name=" Categoria" dataDxfId="1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B2:G6" totalsRowShown="0">
  <tableColumns count="6">
    <tableColumn id="1" name="Aluno"/>
    <tableColumn id="2" name="Nota 1" dataDxfId="12"/>
    <tableColumn id="3" name="Nota 2" dataDxfId="11"/>
    <tableColumn id="4" name="Nota 3" dataDxfId="10"/>
    <tableColumn id="5" name="Nota 4" dataDxfId="9"/>
    <tableColumn id="6" name="Mini gráficos"/>
  </tableColumns>
  <tableStyleInfo name="TableStyleDark4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A3:H7" totalsRowShown="0" tableBorderDxfId="5">
  <tableColumns count="8">
    <tableColumn id="1" name="Disciplinas"/>
    <tableColumn id="2" name="Bimestre 1" dataDxfId="4"/>
    <tableColumn id="3" name="Bimestre 2" dataDxfId="3"/>
    <tableColumn id="4" name="Média" dataDxfId="2">
      <calculatedColumnFormula>AVERAGE(B4:C4)</calculatedColumnFormula>
    </tableColumn>
    <tableColumn id="5" name="Total de aulas"/>
    <tableColumn id="6" name="Faltas"/>
    <tableColumn id="7" name="Reprovado por faltas?" dataDxfId="1">
      <calculatedColumnFormula>IF(25%*E4&lt;F4,"sim","não")</calculatedColumnFormula>
    </tableColumn>
    <tableColumn id="8" name="Situação" dataDxfId="0">
      <calculatedColumnFormula>IF(AND(D4&gt;=6,G4="não"),"Aprovado","Reprovado")</calculatedColumnFormula>
    </tableColumn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I20" sqref="I20"/>
    </sheetView>
  </sheetViews>
  <sheetFormatPr defaultRowHeight="15" x14ac:dyDescent="0.25"/>
  <cols>
    <col min="1" max="1" width="11.7109375" customWidth="1"/>
    <col min="2" max="2" width="12.140625" customWidth="1"/>
    <col min="3" max="3" width="14.5703125" customWidth="1"/>
    <col min="4" max="4" width="14.28515625" customWidth="1"/>
  </cols>
  <sheetData>
    <row r="1" spans="1:5" ht="18.75" x14ac:dyDescent="0.3">
      <c r="A1" s="90" t="s">
        <v>95</v>
      </c>
      <c r="B1" s="90"/>
      <c r="C1" s="90"/>
      <c r="D1" s="90"/>
      <c r="E1" s="90"/>
    </row>
    <row r="2" spans="1:5" x14ac:dyDescent="0.25">
      <c r="A2" s="46"/>
      <c r="B2" s="46"/>
      <c r="C2" s="46"/>
      <c r="D2" s="46"/>
      <c r="E2" s="46"/>
    </row>
    <row r="3" spans="1:5" x14ac:dyDescent="0.25">
      <c r="A3" s="50" t="s">
        <v>96</v>
      </c>
      <c r="B3" s="50" t="s">
        <v>97</v>
      </c>
      <c r="C3" s="50" t="s">
        <v>98</v>
      </c>
      <c r="D3" s="50" t="s">
        <v>99</v>
      </c>
      <c r="E3" s="52" t="s">
        <v>140</v>
      </c>
    </row>
    <row r="4" spans="1:5" x14ac:dyDescent="0.25">
      <c r="A4" s="49">
        <v>1</v>
      </c>
      <c r="B4" s="46" t="s">
        <v>100</v>
      </c>
      <c r="C4" s="47">
        <v>20</v>
      </c>
      <c r="D4" s="47">
        <f>A4*C4</f>
        <v>20</v>
      </c>
      <c r="E4" s="48">
        <f>D4/$D$9</f>
        <v>6.920415224913495E-3</v>
      </c>
    </row>
    <row r="5" spans="1:5" x14ac:dyDescent="0.25">
      <c r="A5" s="49">
        <v>3</v>
      </c>
      <c r="B5" s="46" t="s">
        <v>101</v>
      </c>
      <c r="C5" s="47">
        <v>30</v>
      </c>
      <c r="D5" s="47">
        <f t="shared" ref="D5:D8" si="0">A5*C5</f>
        <v>90</v>
      </c>
      <c r="E5" s="48">
        <f t="shared" ref="E5:E8" si="1">D5/$D$9</f>
        <v>3.1141868512110725E-2</v>
      </c>
    </row>
    <row r="6" spans="1:5" x14ac:dyDescent="0.25">
      <c r="A6" s="49">
        <v>5</v>
      </c>
      <c r="B6" s="46" t="s">
        <v>102</v>
      </c>
      <c r="C6" s="47">
        <v>400</v>
      </c>
      <c r="D6" s="47">
        <f t="shared" si="0"/>
        <v>2000</v>
      </c>
      <c r="E6" s="48">
        <f t="shared" si="1"/>
        <v>0.69204152249134943</v>
      </c>
    </row>
    <row r="7" spans="1:5" x14ac:dyDescent="0.25">
      <c r="A7" s="49">
        <v>3</v>
      </c>
      <c r="B7" s="46" t="s">
        <v>103</v>
      </c>
      <c r="C7" s="47">
        <v>200</v>
      </c>
      <c r="D7" s="47">
        <f t="shared" si="0"/>
        <v>600</v>
      </c>
      <c r="E7" s="48">
        <f t="shared" si="1"/>
        <v>0.20761245674740483</v>
      </c>
    </row>
    <row r="8" spans="1:5" x14ac:dyDescent="0.25">
      <c r="A8" s="49">
        <v>2</v>
      </c>
      <c r="B8" s="46" t="s">
        <v>104</v>
      </c>
      <c r="C8" s="47">
        <v>90</v>
      </c>
      <c r="D8" s="47">
        <f t="shared" si="0"/>
        <v>180</v>
      </c>
      <c r="E8" s="48">
        <f t="shared" si="1"/>
        <v>6.228373702422145E-2</v>
      </c>
    </row>
    <row r="9" spans="1:5" x14ac:dyDescent="0.25">
      <c r="A9" s="46"/>
      <c r="B9" s="46"/>
      <c r="C9" s="50" t="s">
        <v>139</v>
      </c>
      <c r="D9" s="51">
        <f>SUM(D4:D8)</f>
        <v>2890</v>
      </c>
      <c r="E9" s="46"/>
    </row>
  </sheetData>
  <sheetProtection password="DA1D" sheet="1" objects="1" scenarios="1"/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H30" sqref="H30"/>
    </sheetView>
  </sheetViews>
  <sheetFormatPr defaultRowHeight="15" x14ac:dyDescent="0.25"/>
  <cols>
    <col min="1" max="2" width="2.28515625" customWidth="1"/>
    <col min="3" max="3" width="2.5703125" customWidth="1"/>
    <col min="4" max="4" width="10.7109375" customWidth="1"/>
    <col min="5" max="5" width="12.28515625" customWidth="1"/>
    <col min="6" max="6" width="10.5703125" customWidth="1"/>
  </cols>
  <sheetData>
    <row r="1" spans="1:6" ht="34.5" customHeight="1" x14ac:dyDescent="0.25">
      <c r="E1" s="6" t="s">
        <v>52</v>
      </c>
      <c r="F1" s="6" t="s">
        <v>53</v>
      </c>
    </row>
    <row r="2" spans="1:6" x14ac:dyDescent="0.25">
      <c r="A2" s="3">
        <v>0</v>
      </c>
      <c r="B2" s="3">
        <v>4</v>
      </c>
      <c r="D2" s="7" t="str">
        <f t="shared" ref="D2:D19" si="0">CONCATENATE(A2," a ",B2)</f>
        <v>0 a 4</v>
      </c>
      <c r="E2" s="9">
        <v>-5041</v>
      </c>
      <c r="F2" s="8">
        <v>4770</v>
      </c>
    </row>
    <row r="3" spans="1:6" x14ac:dyDescent="0.25">
      <c r="A3" s="3">
        <v>5</v>
      </c>
      <c r="B3" s="3">
        <v>9</v>
      </c>
      <c r="D3" s="7" t="str">
        <f t="shared" si="0"/>
        <v>5 a 9</v>
      </c>
      <c r="E3" s="9">
        <v>-5422</v>
      </c>
      <c r="F3" s="8">
        <v>5194</v>
      </c>
    </row>
    <row r="4" spans="1:6" x14ac:dyDescent="0.25">
      <c r="A4" s="3">
        <v>10</v>
      </c>
      <c r="B4" s="3">
        <v>14</v>
      </c>
      <c r="D4" s="7" t="str">
        <f t="shared" si="0"/>
        <v>10 a 14</v>
      </c>
      <c r="E4" s="9">
        <v>-5207</v>
      </c>
      <c r="F4" s="8">
        <v>4924</v>
      </c>
    </row>
    <row r="5" spans="1:6" x14ac:dyDescent="0.25">
      <c r="A5" s="3">
        <v>15</v>
      </c>
      <c r="B5" s="3">
        <v>19</v>
      </c>
      <c r="D5" s="7" t="str">
        <f t="shared" si="0"/>
        <v>15 a 19</v>
      </c>
      <c r="E5" s="9">
        <v>-5458</v>
      </c>
      <c r="F5" s="8">
        <v>5259</v>
      </c>
    </row>
    <row r="6" spans="1:6" x14ac:dyDescent="0.25">
      <c r="A6" s="3">
        <v>20</v>
      </c>
      <c r="B6" s="3">
        <v>24</v>
      </c>
      <c r="D6" s="7" t="str">
        <f t="shared" si="0"/>
        <v>20 a 24</v>
      </c>
      <c r="E6" s="9">
        <v>-5640</v>
      </c>
      <c r="F6" s="8">
        <v>5783</v>
      </c>
    </row>
    <row r="7" spans="1:6" x14ac:dyDescent="0.25">
      <c r="A7" s="3">
        <v>25</v>
      </c>
      <c r="B7" s="3">
        <v>29</v>
      </c>
      <c r="D7" s="7" t="str">
        <f t="shared" si="0"/>
        <v>25 a 29</v>
      </c>
      <c r="E7" s="9">
        <v>-6592</v>
      </c>
      <c r="F7" s="8">
        <v>6857</v>
      </c>
    </row>
    <row r="8" spans="1:6" x14ac:dyDescent="0.25">
      <c r="A8" s="3">
        <v>30</v>
      </c>
      <c r="B8" s="3">
        <v>34</v>
      </c>
      <c r="D8" s="7" t="str">
        <f t="shared" si="0"/>
        <v>30 a 34</v>
      </c>
      <c r="E8" s="9">
        <v>-7128</v>
      </c>
      <c r="F8" s="8">
        <v>7536</v>
      </c>
    </row>
    <row r="9" spans="1:6" x14ac:dyDescent="0.25">
      <c r="A9" s="3">
        <v>35</v>
      </c>
      <c r="B9" s="3">
        <v>39</v>
      </c>
      <c r="D9" s="7" t="str">
        <f t="shared" si="0"/>
        <v>35 a 39</v>
      </c>
      <c r="E9" s="9">
        <v>-7093</v>
      </c>
      <c r="F9" s="8">
        <v>7715</v>
      </c>
    </row>
    <row r="10" spans="1:6" x14ac:dyDescent="0.25">
      <c r="A10" s="3">
        <v>40</v>
      </c>
      <c r="B10" s="3">
        <v>44</v>
      </c>
      <c r="D10" s="7" t="str">
        <f t="shared" si="0"/>
        <v>40 a 44</v>
      </c>
      <c r="E10" s="9">
        <v>-6785</v>
      </c>
      <c r="F10" s="8">
        <v>7489</v>
      </c>
    </row>
    <row r="11" spans="1:6" x14ac:dyDescent="0.25">
      <c r="A11" s="3">
        <v>45</v>
      </c>
      <c r="B11" s="3">
        <v>49</v>
      </c>
      <c r="D11" s="7" t="str">
        <f t="shared" si="0"/>
        <v>45 a 49</v>
      </c>
      <c r="E11" s="9">
        <v>-6659</v>
      </c>
      <c r="F11" s="8">
        <v>7173</v>
      </c>
    </row>
    <row r="12" spans="1:6" x14ac:dyDescent="0.25">
      <c r="A12" s="3">
        <v>50</v>
      </c>
      <c r="B12" s="3">
        <v>54</v>
      </c>
      <c r="D12" s="7" t="str">
        <f t="shared" si="0"/>
        <v>50 a 54</v>
      </c>
      <c r="E12" s="9">
        <v>-5795</v>
      </c>
      <c r="F12" s="8">
        <v>6276</v>
      </c>
    </row>
    <row r="13" spans="1:6" x14ac:dyDescent="0.25">
      <c r="A13" s="3">
        <v>55</v>
      </c>
      <c r="B13" s="3">
        <v>59</v>
      </c>
      <c r="D13" s="7" t="str">
        <f t="shared" si="0"/>
        <v>55 a 59</v>
      </c>
      <c r="E13" s="9">
        <v>-5086</v>
      </c>
      <c r="F13" s="8">
        <v>5421</v>
      </c>
    </row>
    <row r="14" spans="1:6" x14ac:dyDescent="0.25">
      <c r="A14" s="3">
        <v>60</v>
      </c>
      <c r="B14" s="3">
        <v>64</v>
      </c>
      <c r="D14" s="7" t="str">
        <f t="shared" si="0"/>
        <v>60 a 64</v>
      </c>
      <c r="E14" s="9">
        <v>-3875</v>
      </c>
      <c r="F14" s="8">
        <v>4399</v>
      </c>
    </row>
    <row r="15" spans="1:6" x14ac:dyDescent="0.25">
      <c r="A15" s="3">
        <v>65</v>
      </c>
      <c r="B15" s="3">
        <v>69</v>
      </c>
      <c r="D15" s="7" t="str">
        <f t="shared" si="0"/>
        <v>65 a 69</v>
      </c>
      <c r="E15" s="9">
        <v>-2805</v>
      </c>
      <c r="F15" s="8">
        <v>3327</v>
      </c>
    </row>
    <row r="16" spans="1:6" x14ac:dyDescent="0.25">
      <c r="A16" s="3">
        <v>70</v>
      </c>
      <c r="B16" s="3">
        <v>74</v>
      </c>
      <c r="D16" s="7" t="str">
        <f t="shared" si="0"/>
        <v>70 a 74</v>
      </c>
      <c r="E16" s="9">
        <v>-2513</v>
      </c>
      <c r="F16" s="8">
        <v>3179</v>
      </c>
    </row>
    <row r="17" spans="1:6" x14ac:dyDescent="0.25">
      <c r="A17" s="3">
        <v>75</v>
      </c>
      <c r="B17" s="3">
        <v>79</v>
      </c>
      <c r="D17" s="7" t="str">
        <f t="shared" si="0"/>
        <v>75 a 79</v>
      </c>
      <c r="E17" s="9">
        <v>-1930</v>
      </c>
      <c r="F17" s="8">
        <v>2828</v>
      </c>
    </row>
    <row r="18" spans="1:6" x14ac:dyDescent="0.25">
      <c r="A18" s="3">
        <v>80</v>
      </c>
      <c r="B18" s="3">
        <v>84</v>
      </c>
      <c r="D18" s="7" t="str">
        <f t="shared" si="0"/>
        <v>80 a 84</v>
      </c>
      <c r="E18" s="9">
        <v>-1034</v>
      </c>
      <c r="F18" s="8">
        <v>1979</v>
      </c>
    </row>
    <row r="19" spans="1:6" x14ac:dyDescent="0.25">
      <c r="A19" s="3">
        <v>85</v>
      </c>
      <c r="B19" s="3">
        <v>110</v>
      </c>
      <c r="D19" s="7" t="str">
        <f t="shared" si="0"/>
        <v>85 a 110</v>
      </c>
      <c r="E19" s="9">
        <v>-533</v>
      </c>
      <c r="F19" s="8">
        <v>1429</v>
      </c>
    </row>
  </sheetData>
  <sheetProtection password="DA1D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N20" sqref="N20"/>
    </sheetView>
  </sheetViews>
  <sheetFormatPr defaultRowHeight="15" x14ac:dyDescent="0.25"/>
  <cols>
    <col min="1" max="1" width="7.85546875" bestFit="1" customWidth="1"/>
    <col min="2" max="2" width="19.5703125" bestFit="1" customWidth="1"/>
  </cols>
  <sheetData>
    <row r="2" spans="1:2" ht="30" x14ac:dyDescent="0.25">
      <c r="A2" s="16" t="s">
        <v>64</v>
      </c>
      <c r="B2" s="16" t="s">
        <v>65</v>
      </c>
    </row>
    <row r="3" spans="1:2" x14ac:dyDescent="0.25">
      <c r="A3" s="17">
        <v>2005</v>
      </c>
      <c r="B3" s="18">
        <v>1.9</v>
      </c>
    </row>
    <row r="4" spans="1:2" x14ac:dyDescent="0.25">
      <c r="A4" s="17">
        <v>2006</v>
      </c>
      <c r="B4" s="18">
        <v>2.7</v>
      </c>
    </row>
    <row r="5" spans="1:2" x14ac:dyDescent="0.25">
      <c r="A5" s="17">
        <v>2007</v>
      </c>
      <c r="B5" s="18">
        <v>4.9000000000000004</v>
      </c>
    </row>
    <row r="6" spans="1:2" x14ac:dyDescent="0.25">
      <c r="A6" s="17">
        <v>2008</v>
      </c>
      <c r="B6" s="18">
        <v>4.0999999999999996</v>
      </c>
    </row>
    <row r="7" spans="1:2" x14ac:dyDescent="0.25">
      <c r="A7" s="17">
        <v>2009</v>
      </c>
      <c r="B7" s="18">
        <v>-1.6</v>
      </c>
    </row>
    <row r="8" spans="1:2" x14ac:dyDescent="0.25">
      <c r="A8" s="17">
        <v>2010</v>
      </c>
      <c r="B8" s="18">
        <v>6.5</v>
      </c>
    </row>
  </sheetData>
  <sheetProtection password="DA1D" sheet="1" objects="1" scenarios="1"/>
  <conditionalFormatting sqref="B3:B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{7C8FA50F-BBB3-4014-8077-735B9885F0E8}</x14:id>
        </ext>
      </extLst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8FA50F-BBB3-4014-8077-735B9885F0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B3:B8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workbookViewId="0">
      <selection activeCell="M20" sqref="M20"/>
    </sheetView>
  </sheetViews>
  <sheetFormatPr defaultRowHeight="18.75" customHeight="1" x14ac:dyDescent="0.25"/>
  <cols>
    <col min="7" max="7" width="17" customWidth="1"/>
  </cols>
  <sheetData>
    <row r="2" spans="2:7" ht="18.75" customHeight="1" x14ac:dyDescent="0.25">
      <c r="B2" t="s">
        <v>63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2:7" ht="18.75" customHeight="1" x14ac:dyDescent="0.25">
      <c r="B3" t="s">
        <v>54</v>
      </c>
      <c r="C3" s="1">
        <v>5</v>
      </c>
      <c r="D3" s="1">
        <v>8</v>
      </c>
      <c r="E3" s="1">
        <v>7</v>
      </c>
      <c r="F3" s="1">
        <v>3</v>
      </c>
    </row>
    <row r="4" spans="2:7" ht="18.75" customHeight="1" x14ac:dyDescent="0.25">
      <c r="B4" t="s">
        <v>55</v>
      </c>
      <c r="C4" s="1">
        <v>9</v>
      </c>
      <c r="D4" s="1">
        <v>8</v>
      </c>
      <c r="E4" s="1">
        <v>2</v>
      </c>
      <c r="F4" s="1">
        <v>10</v>
      </c>
    </row>
    <row r="5" spans="2:7" ht="18.75" customHeight="1" x14ac:dyDescent="0.25">
      <c r="B5" t="s">
        <v>56</v>
      </c>
      <c r="C5" s="1">
        <v>4</v>
      </c>
      <c r="D5" s="1">
        <v>9</v>
      </c>
      <c r="E5" s="1">
        <v>7</v>
      </c>
      <c r="F5" s="1">
        <v>0</v>
      </c>
    </row>
    <row r="6" spans="2:7" ht="18.75" customHeight="1" x14ac:dyDescent="0.25">
      <c r="B6" t="s">
        <v>57</v>
      </c>
      <c r="C6" s="1">
        <v>2</v>
      </c>
      <c r="D6" s="1">
        <v>8</v>
      </c>
      <c r="E6" s="1">
        <v>1</v>
      </c>
      <c r="F6" s="1">
        <v>2</v>
      </c>
    </row>
  </sheetData>
  <sheetProtection password="DA1D" sheet="1" objects="1" scenarios="1"/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lineWeight="1.5" displayEmptyCellsAs="gap" high="1" low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3333FF"/>
          <x14:colorLow rgb="FFFF0000"/>
          <x14:sparklines>
            <x14:sparkline>
              <xm:f>Minigráficos!C3:F3</xm:f>
              <xm:sqref>G3</xm:sqref>
            </x14:sparkline>
            <x14:sparkline>
              <xm:f>Minigráficos!C4:F4</xm:f>
              <xm:sqref>G4</xm:sqref>
            </x14:sparkline>
            <x14:sparkline>
              <xm:f>Minigráficos!C5:F5</xm:f>
              <xm:sqref>G5</xm:sqref>
            </x14:sparkline>
            <x14:sparkline>
              <xm:f>Minigráficos!C6:F6</xm:f>
              <xm:sqref>G6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workbookViewId="0">
      <selection activeCell="J20" sqref="J20"/>
    </sheetView>
  </sheetViews>
  <sheetFormatPr defaultRowHeight="18.75" x14ac:dyDescent="0.3"/>
  <cols>
    <col min="1" max="1" width="9.140625" style="21"/>
    <col min="2" max="2" width="8" style="21" bestFit="1" customWidth="1"/>
    <col min="3" max="3" width="16.28515625" style="21" bestFit="1" customWidth="1"/>
    <col min="4" max="4" width="13.5703125" style="21" bestFit="1" customWidth="1"/>
    <col min="5" max="5" width="8.5703125" style="21" bestFit="1" customWidth="1"/>
    <col min="6" max="6" width="10.85546875" style="21" bestFit="1" customWidth="1"/>
    <col min="7" max="16384" width="9.140625" style="21"/>
  </cols>
  <sheetData>
    <row r="2" spans="2:11" ht="19.5" thickBot="1" x14ac:dyDescent="0.35">
      <c r="B2" s="20" t="s">
        <v>63</v>
      </c>
      <c r="C2" s="20" t="s">
        <v>77</v>
      </c>
      <c r="D2" s="20" t="s">
        <v>78</v>
      </c>
      <c r="E2" s="20" t="s">
        <v>75</v>
      </c>
      <c r="F2" s="20" t="s">
        <v>76</v>
      </c>
    </row>
    <row r="3" spans="2:11" x14ac:dyDescent="0.3">
      <c r="B3" s="22" t="s">
        <v>54</v>
      </c>
      <c r="C3" s="27">
        <v>5</v>
      </c>
      <c r="D3" s="27">
        <v>8</v>
      </c>
      <c r="E3" s="27">
        <f>AVERAGE(C3:D3)</f>
        <v>6.5</v>
      </c>
      <c r="F3" s="23" t="str">
        <f>IF(E3&lt;5,"L",IF(E3&gt;7,"J","K"))</f>
        <v>K</v>
      </c>
    </row>
    <row r="4" spans="2:11" x14ac:dyDescent="0.3">
      <c r="B4" s="24" t="s">
        <v>55</v>
      </c>
      <c r="C4" s="28">
        <v>9</v>
      </c>
      <c r="D4" s="28">
        <v>8</v>
      </c>
      <c r="E4" s="28">
        <f>AVERAGE(C4:D4)</f>
        <v>8.5</v>
      </c>
      <c r="F4" s="25" t="str">
        <f>IF(E4&lt;5,"L",IF(E4&gt;7,"J","K"))</f>
        <v>J</v>
      </c>
    </row>
    <row r="5" spans="2:11" x14ac:dyDescent="0.3">
      <c r="B5" s="22" t="s">
        <v>56</v>
      </c>
      <c r="C5" s="27">
        <v>4</v>
      </c>
      <c r="D5" s="27">
        <v>2</v>
      </c>
      <c r="E5" s="27">
        <f>AVERAGE(C5:D5)</f>
        <v>3</v>
      </c>
      <c r="F5" s="23" t="str">
        <f>IF(E5&lt;5,"L",IF(E5&gt;7,"J","K"))</f>
        <v>L</v>
      </c>
    </row>
    <row r="6" spans="2:11" x14ac:dyDescent="0.3">
      <c r="B6" s="24" t="s">
        <v>57</v>
      </c>
      <c r="C6" s="28">
        <v>2</v>
      </c>
      <c r="D6" s="28">
        <v>8</v>
      </c>
      <c r="E6" s="28">
        <f>AVERAGE(C6:D6)</f>
        <v>5</v>
      </c>
      <c r="F6" s="25" t="str">
        <f>IF(E6&lt;5,"L",IF(E6&gt;7,"J","K"))</f>
        <v>K</v>
      </c>
    </row>
    <row r="7" spans="2:11" x14ac:dyDescent="0.3">
      <c r="I7" s="26"/>
      <c r="J7" s="26"/>
      <c r="K7" s="26"/>
    </row>
    <row r="8" spans="2:11" x14ac:dyDescent="0.3">
      <c r="I8" s="26"/>
    </row>
    <row r="9" spans="2:11" x14ac:dyDescent="0.3">
      <c r="I9" s="26"/>
    </row>
  </sheetData>
  <sheetProtection password="DA1D" sheet="1" objects="1" scenarios="1"/>
  <conditionalFormatting sqref="F3:F6">
    <cfRule type="cellIs" dxfId="8" priority="1" operator="equal">
      <formula>"K"</formula>
    </cfRule>
    <cfRule type="cellIs" dxfId="7" priority="2" operator="equal">
      <formula>"J"</formula>
    </cfRule>
    <cfRule type="cellIs" dxfId="6" priority="3" operator="equal">
      <formula>"L"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0"/>
  <sheetViews>
    <sheetView workbookViewId="0">
      <selection activeCell="J26" sqref="J26"/>
    </sheetView>
  </sheetViews>
  <sheetFormatPr defaultRowHeight="15" x14ac:dyDescent="0.25"/>
  <cols>
    <col min="1" max="3" width="12.5703125" customWidth="1"/>
    <col min="4" max="4" width="12.42578125" customWidth="1"/>
    <col min="5" max="5" width="15.28515625" customWidth="1"/>
    <col min="6" max="6" width="12.42578125" style="45" customWidth="1"/>
    <col min="7" max="7" width="22.42578125" style="45" customWidth="1"/>
    <col min="8" max="8" width="12.42578125" style="45" customWidth="1"/>
  </cols>
  <sheetData>
    <row r="2" spans="1:8" x14ac:dyDescent="0.25">
      <c r="A2" s="93" t="s">
        <v>84</v>
      </c>
      <c r="B2" s="93"/>
      <c r="C2" s="93"/>
      <c r="D2" s="93"/>
      <c r="E2" s="93"/>
      <c r="F2" s="93"/>
      <c r="G2" s="93"/>
      <c r="H2" s="93"/>
    </row>
    <row r="3" spans="1:8" x14ac:dyDescent="0.25">
      <c r="A3" t="s">
        <v>85</v>
      </c>
      <c r="B3" t="s">
        <v>86</v>
      </c>
      <c r="C3" t="s">
        <v>87</v>
      </c>
      <c r="D3" t="s">
        <v>75</v>
      </c>
      <c r="E3" t="s">
        <v>88</v>
      </c>
      <c r="F3" t="s">
        <v>89</v>
      </c>
      <c r="G3" t="s">
        <v>90</v>
      </c>
      <c r="H3" t="s">
        <v>76</v>
      </c>
    </row>
    <row r="4" spans="1:8" x14ac:dyDescent="0.25">
      <c r="A4" t="s">
        <v>91</v>
      </c>
      <c r="B4" s="1">
        <v>5.5</v>
      </c>
      <c r="C4" s="1">
        <v>7</v>
      </c>
      <c r="D4" s="1">
        <f>AVERAGE(B4:C4)</f>
        <v>6.25</v>
      </c>
      <c r="E4">
        <v>10</v>
      </c>
      <c r="F4">
        <v>5</v>
      </c>
      <c r="G4" s="45" t="str">
        <f t="shared" ref="G4:G7" si="0">IF(25%*E4&lt;F4,"sim","não")</f>
        <v>sim</v>
      </c>
      <c r="H4" s="45" t="str">
        <f>IF(AND(D4&gt;=6,G4="não"),"Aprovado","Reprovado")</f>
        <v>Reprovado</v>
      </c>
    </row>
    <row r="5" spans="1:8" x14ac:dyDescent="0.25">
      <c r="A5" t="s">
        <v>92</v>
      </c>
      <c r="B5" s="1">
        <v>8</v>
      </c>
      <c r="C5" s="1">
        <v>7</v>
      </c>
      <c r="D5" s="1">
        <f t="shared" ref="D5:D7" si="1">AVERAGE(B5:C5)</f>
        <v>7.5</v>
      </c>
      <c r="E5">
        <v>25</v>
      </c>
      <c r="F5">
        <v>5</v>
      </c>
      <c r="G5" s="45" t="str">
        <f t="shared" si="0"/>
        <v>não</v>
      </c>
      <c r="H5" s="45" t="str">
        <f t="shared" ref="H5:H7" si="2">IF(AND(D5&gt;=6,G5="não"),"Aprovado","Reprovado")</f>
        <v>Aprovado</v>
      </c>
    </row>
    <row r="6" spans="1:8" x14ac:dyDescent="0.25">
      <c r="A6" t="s">
        <v>93</v>
      </c>
      <c r="B6" s="1">
        <v>4</v>
      </c>
      <c r="C6" s="1">
        <v>3</v>
      </c>
      <c r="D6" s="1">
        <f t="shared" si="1"/>
        <v>3.5</v>
      </c>
      <c r="E6">
        <v>16</v>
      </c>
      <c r="F6">
        <v>2</v>
      </c>
      <c r="G6" s="45" t="str">
        <f t="shared" si="0"/>
        <v>não</v>
      </c>
      <c r="H6" s="45" t="str">
        <f t="shared" si="2"/>
        <v>Reprovado</v>
      </c>
    </row>
    <row r="7" spans="1:8" x14ac:dyDescent="0.25">
      <c r="A7" t="s">
        <v>94</v>
      </c>
      <c r="B7" s="1">
        <v>9</v>
      </c>
      <c r="C7" s="1">
        <v>10</v>
      </c>
      <c r="D7" s="1">
        <f t="shared" si="1"/>
        <v>9.5</v>
      </c>
      <c r="E7">
        <v>12</v>
      </c>
      <c r="F7">
        <v>3</v>
      </c>
      <c r="G7" s="45" t="str">
        <f t="shared" si="0"/>
        <v>não</v>
      </c>
      <c r="H7" s="45" t="str">
        <f t="shared" si="2"/>
        <v>Aprovado</v>
      </c>
    </row>
    <row r="8" spans="1:8" x14ac:dyDescent="0.25">
      <c r="A8" s="43"/>
      <c r="B8" s="43"/>
      <c r="C8" s="43"/>
      <c r="D8" s="43"/>
      <c r="E8" s="43"/>
      <c r="F8" s="44"/>
      <c r="G8" s="44"/>
      <c r="H8" s="44"/>
    </row>
    <row r="9" spans="1:8" x14ac:dyDescent="0.25">
      <c r="A9" s="43"/>
      <c r="B9" s="43"/>
      <c r="C9" s="43"/>
      <c r="D9" s="43"/>
      <c r="E9" s="43"/>
      <c r="F9" s="44"/>
      <c r="G9" s="44"/>
      <c r="H9" s="44"/>
    </row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</sheetData>
  <sheetProtection password="DA1D" sheet="1" objects="1" scenarios="1"/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27" sqref="J27"/>
    </sheetView>
  </sheetViews>
  <sheetFormatPr defaultRowHeight="15" outlineLevelRow="2" x14ac:dyDescent="0.25"/>
  <cols>
    <col min="1" max="1" width="7.7109375" customWidth="1"/>
    <col min="2" max="2" width="32.140625" bestFit="1" customWidth="1"/>
    <col min="3" max="3" width="15.28515625" customWidth="1"/>
    <col min="4" max="4" width="11.7109375" bestFit="1" customWidth="1"/>
    <col min="5" max="7" width="10.140625" customWidth="1"/>
    <col min="8" max="8" width="11.42578125" bestFit="1" customWidth="1"/>
    <col min="9" max="9" width="5.5703125" customWidth="1"/>
    <col min="10" max="10" width="8.140625" customWidth="1"/>
    <col min="11" max="11" width="12" customWidth="1"/>
  </cols>
  <sheetData>
    <row r="1" spans="1:11" ht="18.75" x14ac:dyDescent="0.3">
      <c r="A1" s="91" t="s">
        <v>105</v>
      </c>
      <c r="B1" s="91"/>
      <c r="C1" s="91"/>
      <c r="D1" s="91"/>
      <c r="E1" s="91"/>
      <c r="F1" s="91"/>
      <c r="G1" s="91"/>
      <c r="H1" s="91"/>
    </row>
    <row r="3" spans="1:11" x14ac:dyDescent="0.25">
      <c r="A3" s="70" t="s">
        <v>106</v>
      </c>
      <c r="B3" s="71" t="s">
        <v>107</v>
      </c>
      <c r="C3" s="71" t="s">
        <v>108</v>
      </c>
      <c r="D3" s="71" t="s">
        <v>109</v>
      </c>
      <c r="E3" s="71" t="s">
        <v>110</v>
      </c>
      <c r="F3" s="71" t="s">
        <v>111</v>
      </c>
      <c r="G3" s="71" t="s">
        <v>112</v>
      </c>
      <c r="H3" s="72" t="s">
        <v>113</v>
      </c>
      <c r="I3" s="12"/>
      <c r="J3" s="60" t="s">
        <v>110</v>
      </c>
      <c r="K3" s="61" t="s">
        <v>114</v>
      </c>
    </row>
    <row r="4" spans="1:11" outlineLevel="2" x14ac:dyDescent="0.25">
      <c r="A4" s="73">
        <v>7</v>
      </c>
      <c r="B4" s="74" t="s">
        <v>129</v>
      </c>
      <c r="C4" s="74" t="s">
        <v>116</v>
      </c>
      <c r="D4" s="74" t="s">
        <v>117</v>
      </c>
      <c r="E4" s="74">
        <v>32</v>
      </c>
      <c r="F4" s="74">
        <v>59</v>
      </c>
      <c r="G4" s="74">
        <v>1.62</v>
      </c>
      <c r="H4" s="75" t="str">
        <f>IF(E4&lt;$J$4,$K$4,IF(E4&lt;$J$5,$K$5,$K$6))</f>
        <v>Master</v>
      </c>
      <c r="J4" s="58">
        <v>18</v>
      </c>
      <c r="K4" s="59" t="s">
        <v>118</v>
      </c>
    </row>
    <row r="5" spans="1:11" outlineLevel="2" x14ac:dyDescent="0.25">
      <c r="A5" s="76">
        <v>1</v>
      </c>
      <c r="B5" s="77" t="s">
        <v>115</v>
      </c>
      <c r="C5" s="77" t="s">
        <v>116</v>
      </c>
      <c r="D5" s="77" t="s">
        <v>117</v>
      </c>
      <c r="E5" s="77">
        <v>20</v>
      </c>
      <c r="F5" s="77">
        <v>60</v>
      </c>
      <c r="G5" s="77">
        <v>1.67</v>
      </c>
      <c r="H5" s="78" t="str">
        <f>IF(E5&lt;$J$4,$K$4,IF(E5&lt;$J$5,$K$5,$K$6))</f>
        <v>Profissional</v>
      </c>
      <c r="J5" s="58">
        <v>30</v>
      </c>
      <c r="K5" s="59" t="s">
        <v>122</v>
      </c>
    </row>
    <row r="6" spans="1:11" outlineLevel="2" x14ac:dyDescent="0.25">
      <c r="A6" s="73">
        <v>9</v>
      </c>
      <c r="B6" s="74" t="s">
        <v>131</v>
      </c>
      <c r="C6" s="74" t="s">
        <v>116</v>
      </c>
      <c r="D6" s="74" t="s">
        <v>117</v>
      </c>
      <c r="E6" s="74">
        <v>17</v>
      </c>
      <c r="F6" s="74">
        <v>66</v>
      </c>
      <c r="G6" s="74">
        <v>1.77</v>
      </c>
      <c r="H6" s="75" t="str">
        <f>IF(E6&lt;$J$4,$K$4,IF(E6&lt;$J$5,$K$5,$K$6))</f>
        <v>Juvenil</v>
      </c>
      <c r="J6" s="62"/>
      <c r="K6" s="63" t="s">
        <v>124</v>
      </c>
    </row>
    <row r="7" spans="1:11" outlineLevel="2" x14ac:dyDescent="0.25">
      <c r="A7" s="76">
        <v>4</v>
      </c>
      <c r="B7" s="77" t="s">
        <v>125</v>
      </c>
      <c r="C7" s="77" t="s">
        <v>116</v>
      </c>
      <c r="D7" s="77" t="s">
        <v>126</v>
      </c>
      <c r="E7" s="77">
        <v>15</v>
      </c>
      <c r="F7" s="77">
        <v>54</v>
      </c>
      <c r="G7" s="77">
        <v>1.55</v>
      </c>
      <c r="H7" s="78" t="str">
        <f>IF(E7&lt;$J$4,$K$4,IF(E7&lt;$J$5,$K$5,$K$6))</f>
        <v>Juvenil</v>
      </c>
    </row>
    <row r="8" spans="1:11" outlineLevel="1" x14ac:dyDescent="0.25">
      <c r="A8" s="76"/>
      <c r="B8" s="77"/>
      <c r="C8" s="79" t="s">
        <v>141</v>
      </c>
      <c r="D8" s="77"/>
      <c r="E8" s="77">
        <f>SUBTOTAL(9,E4:E7)</f>
        <v>84</v>
      </c>
      <c r="F8" s="77"/>
      <c r="G8" s="77"/>
      <c r="H8" s="78"/>
    </row>
    <row r="9" spans="1:11" outlineLevel="2" x14ac:dyDescent="0.25">
      <c r="A9" s="73">
        <v>5</v>
      </c>
      <c r="B9" s="74" t="s">
        <v>127</v>
      </c>
      <c r="C9" s="74" t="s">
        <v>120</v>
      </c>
      <c r="D9" s="74" t="s">
        <v>117</v>
      </c>
      <c r="E9" s="74">
        <v>21</v>
      </c>
      <c r="F9" s="74">
        <v>67</v>
      </c>
      <c r="G9" s="74">
        <v>1.7</v>
      </c>
      <c r="H9" s="75" t="str">
        <f t="shared" ref="H9:H14" si="0">IF(E9&lt;$J$4,$K$4,IF(E9&lt;$J$5,$K$5,$K$6))</f>
        <v>Profissional</v>
      </c>
    </row>
    <row r="10" spans="1:11" outlineLevel="2" x14ac:dyDescent="0.25">
      <c r="A10" s="76">
        <v>8</v>
      </c>
      <c r="B10" s="77" t="s">
        <v>130</v>
      </c>
      <c r="C10" s="77" t="s">
        <v>120</v>
      </c>
      <c r="D10" s="77" t="s">
        <v>117</v>
      </c>
      <c r="E10" s="77">
        <v>19</v>
      </c>
      <c r="F10" s="77">
        <v>65</v>
      </c>
      <c r="G10" s="77">
        <v>1.69</v>
      </c>
      <c r="H10" s="78" t="str">
        <f t="shared" si="0"/>
        <v>Profissional</v>
      </c>
    </row>
    <row r="11" spans="1:11" outlineLevel="2" x14ac:dyDescent="0.25">
      <c r="A11" s="73">
        <v>6</v>
      </c>
      <c r="B11" s="74" t="s">
        <v>128</v>
      </c>
      <c r="C11" s="74" t="s">
        <v>120</v>
      </c>
      <c r="D11" s="74" t="s">
        <v>126</v>
      </c>
      <c r="E11" s="74">
        <v>13</v>
      </c>
      <c r="F11" s="74">
        <v>48</v>
      </c>
      <c r="G11" s="74">
        <v>1.51</v>
      </c>
      <c r="H11" s="75" t="str">
        <f t="shared" si="0"/>
        <v>Juvenil</v>
      </c>
    </row>
    <row r="12" spans="1:11" outlineLevel="2" x14ac:dyDescent="0.25">
      <c r="A12" s="76">
        <v>10</v>
      </c>
      <c r="B12" s="77" t="s">
        <v>132</v>
      </c>
      <c r="C12" s="77" t="s">
        <v>120</v>
      </c>
      <c r="D12" s="77" t="s">
        <v>121</v>
      </c>
      <c r="E12" s="77">
        <v>24</v>
      </c>
      <c r="F12" s="77">
        <v>78</v>
      </c>
      <c r="G12" s="77">
        <v>1.82</v>
      </c>
      <c r="H12" s="78" t="str">
        <f t="shared" si="0"/>
        <v>Profissional</v>
      </c>
    </row>
    <row r="13" spans="1:11" outlineLevel="2" x14ac:dyDescent="0.25">
      <c r="A13" s="73">
        <v>3</v>
      </c>
      <c r="B13" s="74" t="s">
        <v>123</v>
      </c>
      <c r="C13" s="74" t="s">
        <v>120</v>
      </c>
      <c r="D13" s="74" t="s">
        <v>121</v>
      </c>
      <c r="E13" s="74">
        <v>18</v>
      </c>
      <c r="F13" s="74">
        <v>75</v>
      </c>
      <c r="G13" s="74">
        <v>1.88</v>
      </c>
      <c r="H13" s="75" t="str">
        <f t="shared" si="0"/>
        <v>Profissional</v>
      </c>
    </row>
    <row r="14" spans="1:11" outlineLevel="2" x14ac:dyDescent="0.25">
      <c r="A14" s="53">
        <v>2</v>
      </c>
      <c r="B14" s="54" t="s">
        <v>119</v>
      </c>
      <c r="C14" s="54" t="s">
        <v>120</v>
      </c>
      <c r="D14" s="54" t="s">
        <v>121</v>
      </c>
      <c r="E14" s="54">
        <v>22</v>
      </c>
      <c r="F14" s="54">
        <v>77</v>
      </c>
      <c r="G14" s="54">
        <v>1.81</v>
      </c>
      <c r="H14" s="55" t="str">
        <f t="shared" si="0"/>
        <v>Profissional</v>
      </c>
    </row>
    <row r="15" spans="1:11" outlineLevel="1" x14ac:dyDescent="0.25">
      <c r="A15" s="80"/>
      <c r="B15" s="80"/>
      <c r="C15" s="81" t="s">
        <v>142</v>
      </c>
      <c r="D15" s="80"/>
      <c r="E15" s="80">
        <f>SUBTOTAL(9,E9:E14)</f>
        <v>117</v>
      </c>
      <c r="F15" s="80"/>
      <c r="G15" s="80"/>
      <c r="H15" s="80"/>
    </row>
    <row r="16" spans="1:11" x14ac:dyDescent="0.25">
      <c r="A16" s="80"/>
      <c r="B16" s="80"/>
      <c r="C16" s="81" t="s">
        <v>143</v>
      </c>
      <c r="D16" s="80"/>
      <c r="E16" s="80">
        <f>SUBTOTAL(9,E4:E14)</f>
        <v>201</v>
      </c>
      <c r="F16" s="80"/>
      <c r="G16" s="80"/>
      <c r="H16" s="80"/>
    </row>
    <row r="17" spans="2:7" ht="15.75" thickBot="1" x14ac:dyDescent="0.3"/>
    <row r="18" spans="2:7" x14ac:dyDescent="0.25">
      <c r="B18" s="64" t="s">
        <v>133</v>
      </c>
      <c r="C18" s="65"/>
      <c r="D18" s="65"/>
      <c r="E18" s="65">
        <f>MAX('Mais Funções'!$E$4:$E$14)</f>
        <v>84</v>
      </c>
      <c r="F18" s="65">
        <f>MAX('Mais Funções'!$F$4:$F$14)</f>
        <v>78</v>
      </c>
      <c r="G18" s="66">
        <f>MAX('Mais Funções'!$G$4:$G$14)</f>
        <v>1.88</v>
      </c>
    </row>
    <row r="19" spans="2:7" x14ac:dyDescent="0.25">
      <c r="B19" s="56" t="s">
        <v>134</v>
      </c>
      <c r="C19" s="43"/>
      <c r="D19" s="43"/>
      <c r="E19" s="43">
        <f>MIN('Mais Funções'!$E$4:$E$14)</f>
        <v>13</v>
      </c>
      <c r="F19" s="43">
        <f>MIN('Mais Funções'!$F$4:$F$14)</f>
        <v>48</v>
      </c>
      <c r="G19" s="57">
        <f>MIN('Mais Funções'!$G$4:$G$14)</f>
        <v>1.51</v>
      </c>
    </row>
    <row r="20" spans="2:7" ht="15.75" thickBot="1" x14ac:dyDescent="0.3">
      <c r="B20" s="67" t="s">
        <v>135</v>
      </c>
      <c r="C20" s="68"/>
      <c r="D20" s="68"/>
      <c r="E20" s="68">
        <f>AVERAGE('Mais Funções'!$E$4:$E$14)</f>
        <v>25.90909090909091</v>
      </c>
      <c r="F20" s="68">
        <f>AVERAGE('Mais Funções'!$F$4:$F$14)</f>
        <v>64.900000000000006</v>
      </c>
      <c r="G20" s="69">
        <f>AVERAGE('Mais Funções'!$G$4:$G$14)</f>
        <v>1.702</v>
      </c>
    </row>
    <row r="21" spans="2:7" ht="15.75" thickBot="1" x14ac:dyDescent="0.3">
      <c r="B21" s="12"/>
    </row>
    <row r="22" spans="2:7" x14ac:dyDescent="0.25">
      <c r="B22" s="64" t="s">
        <v>136</v>
      </c>
      <c r="C22" s="66">
        <f>COUNTIF(H4:H14,K4)</f>
        <v>3</v>
      </c>
    </row>
    <row r="23" spans="2:7" x14ac:dyDescent="0.25">
      <c r="B23" s="56" t="s">
        <v>137</v>
      </c>
      <c r="C23" s="57">
        <f>COUNTIF(H4:H14,K5)</f>
        <v>6</v>
      </c>
    </row>
    <row r="24" spans="2:7" ht="15.75" thickBot="1" x14ac:dyDescent="0.3">
      <c r="B24" s="67" t="s">
        <v>138</v>
      </c>
      <c r="C24" s="69">
        <f>COUNTIF(H4:H14,K6)</f>
        <v>1</v>
      </c>
    </row>
  </sheetData>
  <sheetProtection password="DA1D" sheet="1" objects="1" scenarios="1"/>
  <mergeCells count="1">
    <mergeCell ref="A1:H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D29" sqref="D29"/>
    </sheetView>
  </sheetViews>
  <sheetFormatPr defaultRowHeight="15" x14ac:dyDescent="0.25"/>
  <cols>
    <col min="1" max="1" width="22.85546875" bestFit="1" customWidth="1"/>
    <col min="3" max="3" width="9.5703125" customWidth="1"/>
  </cols>
  <sheetData>
    <row r="1" spans="1:3" ht="15.75" thickBot="1" x14ac:dyDescent="0.3">
      <c r="B1" s="83" t="s">
        <v>33</v>
      </c>
      <c r="C1" s="84" t="s">
        <v>34</v>
      </c>
    </row>
    <row r="2" spans="1:3" x14ac:dyDescent="0.25">
      <c r="A2" s="89" t="s">
        <v>35</v>
      </c>
      <c r="B2" s="87">
        <v>24</v>
      </c>
      <c r="C2" s="88">
        <v>41</v>
      </c>
    </row>
    <row r="3" spans="1:3" ht="15.75" thickBot="1" x14ac:dyDescent="0.3">
      <c r="A3" s="82" t="s">
        <v>36</v>
      </c>
      <c r="B3" s="85">
        <v>15</v>
      </c>
      <c r="C3" s="86">
        <v>22</v>
      </c>
    </row>
  </sheetData>
  <sheetProtection password="DA1D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"/>
  <sheetViews>
    <sheetView workbookViewId="0">
      <selection activeCell="L18" sqref="L18"/>
    </sheetView>
  </sheetViews>
  <sheetFormatPr defaultRowHeight="15" x14ac:dyDescent="0.25"/>
  <cols>
    <col min="2" max="2" width="10" customWidth="1"/>
  </cols>
  <sheetData>
    <row r="1" spans="2:9" s="12" customFormat="1" ht="31.5" customHeight="1" x14ac:dyDescent="0.25">
      <c r="B1" s="11" t="s">
        <v>66</v>
      </c>
      <c r="C1" s="11" t="s">
        <v>67</v>
      </c>
      <c r="D1" s="11" t="s">
        <v>68</v>
      </c>
      <c r="E1" s="11" t="s">
        <v>69</v>
      </c>
      <c r="F1" s="11" t="s">
        <v>70</v>
      </c>
      <c r="G1" s="11" t="s">
        <v>71</v>
      </c>
      <c r="H1" s="11" t="s">
        <v>72</v>
      </c>
      <c r="I1" s="11" t="s">
        <v>73</v>
      </c>
    </row>
    <row r="2" spans="2:9" x14ac:dyDescent="0.25">
      <c r="B2" s="10">
        <v>59</v>
      </c>
      <c r="C2" s="10">
        <v>54</v>
      </c>
      <c r="D2" s="10">
        <v>27</v>
      </c>
      <c r="E2" s="10">
        <v>52</v>
      </c>
      <c r="F2" s="10">
        <v>41</v>
      </c>
      <c r="G2" s="10">
        <v>39</v>
      </c>
      <c r="H2" s="10">
        <v>57</v>
      </c>
      <c r="I2" s="10">
        <v>78</v>
      </c>
    </row>
  </sheetData>
  <sheetProtection password="DA1D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28" sqref="E28"/>
    </sheetView>
  </sheetViews>
  <sheetFormatPr defaultRowHeight="15" x14ac:dyDescent="0.25"/>
  <cols>
    <col min="1" max="1" width="11.140625" bestFit="1" customWidth="1"/>
    <col min="5" max="5" width="16.28515625" customWidth="1"/>
    <col min="16" max="16" width="11.5703125" bestFit="1" customWidth="1"/>
  </cols>
  <sheetData>
    <row r="1" spans="1:4" x14ac:dyDescent="0.25">
      <c r="B1" s="15">
        <v>1980</v>
      </c>
      <c r="C1" s="15">
        <v>2010</v>
      </c>
      <c r="D1" s="15">
        <v>2050</v>
      </c>
    </row>
    <row r="2" spans="1:4" x14ac:dyDescent="0.25">
      <c r="A2" s="15" t="s">
        <v>0</v>
      </c>
      <c r="B2" s="19">
        <v>4.0999999999999996</v>
      </c>
      <c r="C2" s="19">
        <v>6.9</v>
      </c>
      <c r="D2" s="19">
        <v>22.5</v>
      </c>
    </row>
    <row r="3" spans="1:4" x14ac:dyDescent="0.25">
      <c r="A3" s="15" t="s">
        <v>1</v>
      </c>
      <c r="B3" s="19">
        <v>57.8</v>
      </c>
      <c r="C3" s="19">
        <v>67.599999999999994</v>
      </c>
      <c r="D3" s="19">
        <v>62.8</v>
      </c>
    </row>
    <row r="4" spans="1:4" x14ac:dyDescent="0.25">
      <c r="A4" s="15" t="s">
        <v>2</v>
      </c>
      <c r="B4" s="19">
        <v>38.1</v>
      </c>
      <c r="C4" s="19">
        <v>25.5</v>
      </c>
      <c r="D4" s="19">
        <v>14.7</v>
      </c>
    </row>
  </sheetData>
  <sheetProtection password="DA1D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J21" sqref="J21"/>
    </sheetView>
  </sheetViews>
  <sheetFormatPr defaultRowHeight="15" x14ac:dyDescent="0.25"/>
  <cols>
    <col min="1" max="1" width="45.42578125" bestFit="1" customWidth="1"/>
  </cols>
  <sheetData>
    <row r="2" spans="1:2" x14ac:dyDescent="0.25">
      <c r="A2" s="13" t="s">
        <v>37</v>
      </c>
      <c r="B2" s="14">
        <v>0.28000000000000003</v>
      </c>
    </row>
    <row r="3" spans="1:2" x14ac:dyDescent="0.25">
      <c r="A3" s="13" t="s">
        <v>38</v>
      </c>
      <c r="B3" s="14">
        <v>0.14000000000000001</v>
      </c>
    </row>
    <row r="4" spans="1:2" x14ac:dyDescent="0.25">
      <c r="A4" s="13" t="s">
        <v>39</v>
      </c>
      <c r="B4" s="14">
        <v>0.15</v>
      </c>
    </row>
    <row r="5" spans="1:2" x14ac:dyDescent="0.25">
      <c r="A5" s="13" t="s">
        <v>40</v>
      </c>
      <c r="B5" s="14">
        <v>0.27</v>
      </c>
    </row>
    <row r="6" spans="1:2" x14ac:dyDescent="0.25">
      <c r="A6" s="13" t="s">
        <v>41</v>
      </c>
      <c r="B6" s="14">
        <v>0.16</v>
      </c>
    </row>
    <row r="7" spans="1:2" x14ac:dyDescent="0.25">
      <c r="B7" s="2"/>
    </row>
  </sheetData>
  <sheetProtection password="DA1D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J28" sqref="J28"/>
    </sheetView>
  </sheetViews>
  <sheetFormatPr defaultRowHeight="15" x14ac:dyDescent="0.25"/>
  <cols>
    <col min="1" max="1" width="12.7109375" bestFit="1" customWidth="1"/>
    <col min="2" max="2" width="7.28515625" customWidth="1"/>
    <col min="3" max="3" width="10.28515625" customWidth="1"/>
  </cols>
  <sheetData>
    <row r="1" spans="1:3" ht="30" customHeight="1" x14ac:dyDescent="0.25">
      <c r="C1" s="29" t="s">
        <v>74</v>
      </c>
    </row>
    <row r="2" spans="1:3" x14ac:dyDescent="0.25">
      <c r="A2" s="31" t="s">
        <v>3</v>
      </c>
      <c r="B2" s="31">
        <v>-56</v>
      </c>
      <c r="C2" s="30">
        <f t="shared" ref="C2:C18" si="0">AVERAGE($B$2:$B$18)</f>
        <v>12.235294117647058</v>
      </c>
    </row>
    <row r="3" spans="1:3" x14ac:dyDescent="0.25">
      <c r="A3" s="31" t="s">
        <v>4</v>
      </c>
      <c r="B3" s="31">
        <v>-37</v>
      </c>
      <c r="C3" s="30">
        <f t="shared" si="0"/>
        <v>12.235294117647058</v>
      </c>
    </row>
    <row r="4" spans="1:3" x14ac:dyDescent="0.25">
      <c r="A4" s="31" t="s">
        <v>5</v>
      </c>
      <c r="B4" s="31">
        <v>-22</v>
      </c>
      <c r="C4" s="30">
        <f t="shared" si="0"/>
        <v>12.235294117647058</v>
      </c>
    </row>
    <row r="5" spans="1:3" x14ac:dyDescent="0.25">
      <c r="A5" s="31" t="s">
        <v>6</v>
      </c>
      <c r="B5" s="31">
        <v>-20</v>
      </c>
      <c r="C5" s="30">
        <f t="shared" si="0"/>
        <v>12.235294117647058</v>
      </c>
    </row>
    <row r="6" spans="1:3" x14ac:dyDescent="0.25">
      <c r="A6" s="31" t="s">
        <v>7</v>
      </c>
      <c r="B6" s="31">
        <v>-20</v>
      </c>
      <c r="C6" s="30">
        <f t="shared" si="0"/>
        <v>12.235294117647058</v>
      </c>
    </row>
    <row r="7" spans="1:3" x14ac:dyDescent="0.25">
      <c r="A7" s="31" t="s">
        <v>8</v>
      </c>
      <c r="B7" s="31">
        <v>-4</v>
      </c>
      <c r="C7" s="30">
        <f t="shared" si="0"/>
        <v>12.235294117647058</v>
      </c>
    </row>
    <row r="8" spans="1:3" x14ac:dyDescent="0.25">
      <c r="A8" s="31" t="s">
        <v>9</v>
      </c>
      <c r="B8" s="31">
        <v>11</v>
      </c>
      <c r="C8" s="30">
        <f t="shared" si="0"/>
        <v>12.235294117647058</v>
      </c>
    </row>
    <row r="9" spans="1:3" x14ac:dyDescent="0.25">
      <c r="A9" s="31" t="s">
        <v>10</v>
      </c>
      <c r="B9" s="31">
        <v>16</v>
      </c>
      <c r="C9" s="30">
        <f t="shared" si="0"/>
        <v>12.235294117647058</v>
      </c>
    </row>
    <row r="10" spans="1:3" x14ac:dyDescent="0.25">
      <c r="A10" s="31" t="s">
        <v>11</v>
      </c>
      <c r="B10" s="31">
        <v>17</v>
      </c>
      <c r="C10" s="30">
        <f t="shared" si="0"/>
        <v>12.235294117647058</v>
      </c>
    </row>
    <row r="11" spans="1:3" x14ac:dyDescent="0.25">
      <c r="A11" s="31" t="s">
        <v>12</v>
      </c>
      <c r="B11" s="31">
        <v>23</v>
      </c>
      <c r="C11" s="30">
        <f t="shared" si="0"/>
        <v>12.235294117647058</v>
      </c>
    </row>
    <row r="12" spans="1:3" x14ac:dyDescent="0.25">
      <c r="A12" s="31" t="s">
        <v>13</v>
      </c>
      <c r="B12" s="31">
        <v>29</v>
      </c>
      <c r="C12" s="30">
        <f t="shared" si="0"/>
        <v>12.235294117647058</v>
      </c>
    </row>
    <row r="13" spans="1:3" x14ac:dyDescent="0.25">
      <c r="A13" s="31" t="s">
        <v>19</v>
      </c>
      <c r="B13" s="31">
        <v>31</v>
      </c>
      <c r="C13" s="30">
        <f t="shared" si="0"/>
        <v>12.235294117647058</v>
      </c>
    </row>
    <row r="14" spans="1:3" x14ac:dyDescent="0.25">
      <c r="A14" s="31" t="s">
        <v>14</v>
      </c>
      <c r="B14" s="31">
        <v>33</v>
      </c>
      <c r="C14" s="30">
        <f t="shared" si="0"/>
        <v>12.235294117647058</v>
      </c>
    </row>
    <row r="15" spans="1:3" x14ac:dyDescent="0.25">
      <c r="A15" s="31" t="s">
        <v>15</v>
      </c>
      <c r="B15" s="31">
        <v>34</v>
      </c>
      <c r="C15" s="30">
        <f t="shared" si="0"/>
        <v>12.235294117647058</v>
      </c>
    </row>
    <row r="16" spans="1:3" x14ac:dyDescent="0.25">
      <c r="A16" s="31" t="s">
        <v>16</v>
      </c>
      <c r="B16" s="31">
        <v>42</v>
      </c>
      <c r="C16" s="30">
        <f t="shared" si="0"/>
        <v>12.235294117647058</v>
      </c>
    </row>
    <row r="17" spans="1:3" x14ac:dyDescent="0.25">
      <c r="A17" s="31" t="s">
        <v>17</v>
      </c>
      <c r="B17" s="31">
        <v>62</v>
      </c>
      <c r="C17" s="30">
        <f t="shared" si="0"/>
        <v>12.235294117647058</v>
      </c>
    </row>
    <row r="18" spans="1:3" x14ac:dyDescent="0.25">
      <c r="A18" s="31" t="s">
        <v>18</v>
      </c>
      <c r="B18" s="31">
        <v>69</v>
      </c>
      <c r="C18" s="30">
        <f t="shared" si="0"/>
        <v>12.235294117647058</v>
      </c>
    </row>
    <row r="19" spans="1:3" x14ac:dyDescent="0.25">
      <c r="B19" s="1"/>
      <c r="C19" s="1"/>
    </row>
  </sheetData>
  <sheetProtection password="DA1D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27" sqref="D27"/>
    </sheetView>
  </sheetViews>
  <sheetFormatPr defaultRowHeight="15" x14ac:dyDescent="0.25"/>
  <cols>
    <col min="1" max="1" width="35.42578125" bestFit="1" customWidth="1"/>
    <col min="2" max="2" width="14.5703125" customWidth="1"/>
    <col min="3" max="3" width="8.85546875" customWidth="1"/>
    <col min="4" max="4" width="10.7109375" bestFit="1" customWidth="1"/>
    <col min="257" max="257" width="36.42578125" customWidth="1"/>
    <col min="258" max="259" width="14.5703125" customWidth="1"/>
    <col min="513" max="513" width="36.42578125" customWidth="1"/>
    <col min="514" max="515" width="14.5703125" customWidth="1"/>
    <col min="769" max="769" width="36.42578125" customWidth="1"/>
    <col min="770" max="771" width="14.5703125" customWidth="1"/>
    <col min="1025" max="1025" width="36.42578125" customWidth="1"/>
    <col min="1026" max="1027" width="14.5703125" customWidth="1"/>
    <col min="1281" max="1281" width="36.42578125" customWidth="1"/>
    <col min="1282" max="1283" width="14.5703125" customWidth="1"/>
    <col min="1537" max="1537" width="36.42578125" customWidth="1"/>
    <col min="1538" max="1539" width="14.5703125" customWidth="1"/>
    <col min="1793" max="1793" width="36.42578125" customWidth="1"/>
    <col min="1794" max="1795" width="14.5703125" customWidth="1"/>
    <col min="2049" max="2049" width="36.42578125" customWidth="1"/>
    <col min="2050" max="2051" width="14.5703125" customWidth="1"/>
    <col min="2305" max="2305" width="36.42578125" customWidth="1"/>
    <col min="2306" max="2307" width="14.5703125" customWidth="1"/>
    <col min="2561" max="2561" width="36.42578125" customWidth="1"/>
    <col min="2562" max="2563" width="14.5703125" customWidth="1"/>
    <col min="2817" max="2817" width="36.42578125" customWidth="1"/>
    <col min="2818" max="2819" width="14.5703125" customWidth="1"/>
    <col min="3073" max="3073" width="36.42578125" customWidth="1"/>
    <col min="3074" max="3075" width="14.5703125" customWidth="1"/>
    <col min="3329" max="3329" width="36.42578125" customWidth="1"/>
    <col min="3330" max="3331" width="14.5703125" customWidth="1"/>
    <col min="3585" max="3585" width="36.42578125" customWidth="1"/>
    <col min="3586" max="3587" width="14.5703125" customWidth="1"/>
    <col min="3841" max="3841" width="36.42578125" customWidth="1"/>
    <col min="3842" max="3843" width="14.5703125" customWidth="1"/>
    <col min="4097" max="4097" width="36.42578125" customWidth="1"/>
    <col min="4098" max="4099" width="14.5703125" customWidth="1"/>
    <col min="4353" max="4353" width="36.42578125" customWidth="1"/>
    <col min="4354" max="4355" width="14.5703125" customWidth="1"/>
    <col min="4609" max="4609" width="36.42578125" customWidth="1"/>
    <col min="4610" max="4611" width="14.5703125" customWidth="1"/>
    <col min="4865" max="4865" width="36.42578125" customWidth="1"/>
    <col min="4866" max="4867" width="14.5703125" customWidth="1"/>
    <col min="5121" max="5121" width="36.42578125" customWidth="1"/>
    <col min="5122" max="5123" width="14.5703125" customWidth="1"/>
    <col min="5377" max="5377" width="36.42578125" customWidth="1"/>
    <col min="5378" max="5379" width="14.5703125" customWidth="1"/>
    <col min="5633" max="5633" width="36.42578125" customWidth="1"/>
    <col min="5634" max="5635" width="14.5703125" customWidth="1"/>
    <col min="5889" max="5889" width="36.42578125" customWidth="1"/>
    <col min="5890" max="5891" width="14.5703125" customWidth="1"/>
    <col min="6145" max="6145" width="36.42578125" customWidth="1"/>
    <col min="6146" max="6147" width="14.5703125" customWidth="1"/>
    <col min="6401" max="6401" width="36.42578125" customWidth="1"/>
    <col min="6402" max="6403" width="14.5703125" customWidth="1"/>
    <col min="6657" max="6657" width="36.42578125" customWidth="1"/>
    <col min="6658" max="6659" width="14.5703125" customWidth="1"/>
    <col min="6913" max="6913" width="36.42578125" customWidth="1"/>
    <col min="6914" max="6915" width="14.5703125" customWidth="1"/>
    <col min="7169" max="7169" width="36.42578125" customWidth="1"/>
    <col min="7170" max="7171" width="14.5703125" customWidth="1"/>
    <col min="7425" max="7425" width="36.42578125" customWidth="1"/>
    <col min="7426" max="7427" width="14.5703125" customWidth="1"/>
    <col min="7681" max="7681" width="36.42578125" customWidth="1"/>
    <col min="7682" max="7683" width="14.5703125" customWidth="1"/>
    <col min="7937" max="7937" width="36.42578125" customWidth="1"/>
    <col min="7938" max="7939" width="14.5703125" customWidth="1"/>
    <col min="8193" max="8193" width="36.42578125" customWidth="1"/>
    <col min="8194" max="8195" width="14.5703125" customWidth="1"/>
    <col min="8449" max="8449" width="36.42578125" customWidth="1"/>
    <col min="8450" max="8451" width="14.5703125" customWidth="1"/>
    <col min="8705" max="8705" width="36.42578125" customWidth="1"/>
    <col min="8706" max="8707" width="14.5703125" customWidth="1"/>
    <col min="8961" max="8961" width="36.42578125" customWidth="1"/>
    <col min="8962" max="8963" width="14.5703125" customWidth="1"/>
    <col min="9217" max="9217" width="36.42578125" customWidth="1"/>
    <col min="9218" max="9219" width="14.5703125" customWidth="1"/>
    <col min="9473" max="9473" width="36.42578125" customWidth="1"/>
    <col min="9474" max="9475" width="14.5703125" customWidth="1"/>
    <col min="9729" max="9729" width="36.42578125" customWidth="1"/>
    <col min="9730" max="9731" width="14.5703125" customWidth="1"/>
    <col min="9985" max="9985" width="36.42578125" customWidth="1"/>
    <col min="9986" max="9987" width="14.5703125" customWidth="1"/>
    <col min="10241" max="10241" width="36.42578125" customWidth="1"/>
    <col min="10242" max="10243" width="14.5703125" customWidth="1"/>
    <col min="10497" max="10497" width="36.42578125" customWidth="1"/>
    <col min="10498" max="10499" width="14.5703125" customWidth="1"/>
    <col min="10753" max="10753" width="36.42578125" customWidth="1"/>
    <col min="10754" max="10755" width="14.5703125" customWidth="1"/>
    <col min="11009" max="11009" width="36.42578125" customWidth="1"/>
    <col min="11010" max="11011" width="14.5703125" customWidth="1"/>
    <col min="11265" max="11265" width="36.42578125" customWidth="1"/>
    <col min="11266" max="11267" width="14.5703125" customWidth="1"/>
    <col min="11521" max="11521" width="36.42578125" customWidth="1"/>
    <col min="11522" max="11523" width="14.5703125" customWidth="1"/>
    <col min="11777" max="11777" width="36.42578125" customWidth="1"/>
    <col min="11778" max="11779" width="14.5703125" customWidth="1"/>
    <col min="12033" max="12033" width="36.42578125" customWidth="1"/>
    <col min="12034" max="12035" width="14.5703125" customWidth="1"/>
    <col min="12289" max="12289" width="36.42578125" customWidth="1"/>
    <col min="12290" max="12291" width="14.5703125" customWidth="1"/>
    <col min="12545" max="12545" width="36.42578125" customWidth="1"/>
    <col min="12546" max="12547" width="14.5703125" customWidth="1"/>
    <col min="12801" max="12801" width="36.42578125" customWidth="1"/>
    <col min="12802" max="12803" width="14.5703125" customWidth="1"/>
    <col min="13057" max="13057" width="36.42578125" customWidth="1"/>
    <col min="13058" max="13059" width="14.5703125" customWidth="1"/>
    <col min="13313" max="13313" width="36.42578125" customWidth="1"/>
    <col min="13314" max="13315" width="14.5703125" customWidth="1"/>
    <col min="13569" max="13569" width="36.42578125" customWidth="1"/>
    <col min="13570" max="13571" width="14.5703125" customWidth="1"/>
    <col min="13825" max="13825" width="36.42578125" customWidth="1"/>
    <col min="13826" max="13827" width="14.5703125" customWidth="1"/>
    <col min="14081" max="14081" width="36.42578125" customWidth="1"/>
    <col min="14082" max="14083" width="14.5703125" customWidth="1"/>
    <col min="14337" max="14337" width="36.42578125" customWidth="1"/>
    <col min="14338" max="14339" width="14.5703125" customWidth="1"/>
    <col min="14593" max="14593" width="36.42578125" customWidth="1"/>
    <col min="14594" max="14595" width="14.5703125" customWidth="1"/>
    <col min="14849" max="14849" width="36.42578125" customWidth="1"/>
    <col min="14850" max="14851" width="14.5703125" customWidth="1"/>
    <col min="15105" max="15105" width="36.42578125" customWidth="1"/>
    <col min="15106" max="15107" width="14.5703125" customWidth="1"/>
    <col min="15361" max="15361" width="36.42578125" customWidth="1"/>
    <col min="15362" max="15363" width="14.5703125" customWidth="1"/>
    <col min="15617" max="15617" width="36.42578125" customWidth="1"/>
    <col min="15618" max="15619" width="14.5703125" customWidth="1"/>
    <col min="15873" max="15873" width="36.42578125" customWidth="1"/>
    <col min="15874" max="15875" width="14.5703125" customWidth="1"/>
    <col min="16129" max="16129" width="36.42578125" customWidth="1"/>
    <col min="16130" max="16131" width="14.5703125" customWidth="1"/>
  </cols>
  <sheetData>
    <row r="1" spans="1:4" ht="31.5" customHeight="1" thickBot="1" x14ac:dyDescent="0.3">
      <c r="B1" s="33" t="s">
        <v>20</v>
      </c>
      <c r="C1" s="34" t="s">
        <v>79</v>
      </c>
      <c r="D1" s="35" t="s">
        <v>42</v>
      </c>
    </row>
    <row r="2" spans="1:4" ht="15.75" thickBot="1" x14ac:dyDescent="0.3">
      <c r="A2" s="41" t="s">
        <v>21</v>
      </c>
      <c r="B2" s="37">
        <v>39085</v>
      </c>
      <c r="C2" s="32">
        <f>D2-B2</f>
        <v>4</v>
      </c>
      <c r="D2" s="39">
        <v>39089</v>
      </c>
    </row>
    <row r="3" spans="1:4" ht="15.75" thickBot="1" x14ac:dyDescent="0.3">
      <c r="A3" s="42" t="s">
        <v>80</v>
      </c>
      <c r="B3" s="37">
        <v>39085</v>
      </c>
      <c r="C3" s="32">
        <f t="shared" ref="C3:C17" si="0">D3-B3</f>
        <v>12</v>
      </c>
      <c r="D3" s="39">
        <v>39097</v>
      </c>
    </row>
    <row r="4" spans="1:4" ht="15.75" thickBot="1" x14ac:dyDescent="0.3">
      <c r="A4" s="42" t="s">
        <v>81</v>
      </c>
      <c r="B4" s="37">
        <v>39090</v>
      </c>
      <c r="C4" s="32">
        <f t="shared" si="0"/>
        <v>9</v>
      </c>
      <c r="D4" s="39">
        <v>39099</v>
      </c>
    </row>
    <row r="5" spans="1:4" ht="15.75" thickBot="1" x14ac:dyDescent="0.3">
      <c r="A5" s="42" t="s">
        <v>22</v>
      </c>
      <c r="B5" s="37">
        <v>39087</v>
      </c>
      <c r="C5" s="32">
        <f t="shared" si="0"/>
        <v>20</v>
      </c>
      <c r="D5" s="39">
        <v>39107</v>
      </c>
    </row>
    <row r="6" spans="1:4" ht="15.75" thickBot="1" x14ac:dyDescent="0.3">
      <c r="A6" s="42" t="s">
        <v>82</v>
      </c>
      <c r="B6" s="37">
        <v>39092</v>
      </c>
      <c r="C6" s="32">
        <f t="shared" si="0"/>
        <v>9</v>
      </c>
      <c r="D6" s="39">
        <v>39101</v>
      </c>
    </row>
    <row r="7" spans="1:4" ht="15.75" thickBot="1" x14ac:dyDescent="0.3">
      <c r="A7" s="42" t="s">
        <v>23</v>
      </c>
      <c r="B7" s="37">
        <v>39100</v>
      </c>
      <c r="C7" s="32">
        <f t="shared" si="0"/>
        <v>2</v>
      </c>
      <c r="D7" s="39">
        <v>39102</v>
      </c>
    </row>
    <row r="8" spans="1:4" ht="15.75" thickBot="1" x14ac:dyDescent="0.3">
      <c r="A8" s="42" t="s">
        <v>83</v>
      </c>
      <c r="B8" s="37">
        <v>39101</v>
      </c>
      <c r="C8" s="32">
        <f t="shared" si="0"/>
        <v>7</v>
      </c>
      <c r="D8" s="39">
        <v>39108</v>
      </c>
    </row>
    <row r="9" spans="1:4" ht="15.75" thickBot="1" x14ac:dyDescent="0.3">
      <c r="A9" s="42" t="s">
        <v>24</v>
      </c>
      <c r="B9" s="37">
        <v>39109</v>
      </c>
      <c r="C9" s="32">
        <f t="shared" si="0"/>
        <v>8</v>
      </c>
      <c r="D9" s="39">
        <v>39117</v>
      </c>
    </row>
    <row r="10" spans="1:4" ht="15.75" thickBot="1" x14ac:dyDescent="0.3">
      <c r="A10" s="42" t="s">
        <v>25</v>
      </c>
      <c r="B10" s="37">
        <v>39118</v>
      </c>
      <c r="C10" s="32">
        <f t="shared" si="0"/>
        <v>2</v>
      </c>
      <c r="D10" s="39">
        <v>39120</v>
      </c>
    </row>
    <row r="11" spans="1:4" ht="15.75" thickBot="1" x14ac:dyDescent="0.3">
      <c r="A11" s="42" t="s">
        <v>26</v>
      </c>
      <c r="B11" s="37">
        <v>39125</v>
      </c>
      <c r="C11" s="32">
        <f t="shared" si="0"/>
        <v>3</v>
      </c>
      <c r="D11" s="39">
        <v>39128</v>
      </c>
    </row>
    <row r="12" spans="1:4" ht="15.75" thickBot="1" x14ac:dyDescent="0.3">
      <c r="A12" s="42" t="s">
        <v>27</v>
      </c>
      <c r="B12" s="37">
        <v>39102</v>
      </c>
      <c r="C12" s="32">
        <f t="shared" si="0"/>
        <v>26</v>
      </c>
      <c r="D12" s="39">
        <v>39128</v>
      </c>
    </row>
    <row r="13" spans="1:4" ht="15.75" thickBot="1" x14ac:dyDescent="0.3">
      <c r="A13" s="42" t="s">
        <v>28</v>
      </c>
      <c r="B13" s="37">
        <v>39129</v>
      </c>
      <c r="C13" s="32">
        <f t="shared" si="0"/>
        <v>6</v>
      </c>
      <c r="D13" s="39">
        <v>39135</v>
      </c>
    </row>
    <row r="14" spans="1:4" ht="15.75" thickBot="1" x14ac:dyDescent="0.3">
      <c r="A14" s="42" t="s">
        <v>29</v>
      </c>
      <c r="B14" s="37">
        <v>39130</v>
      </c>
      <c r="C14" s="32">
        <f t="shared" si="0"/>
        <v>5</v>
      </c>
      <c r="D14" s="39">
        <v>39135</v>
      </c>
    </row>
    <row r="15" spans="1:4" ht="15.75" thickBot="1" x14ac:dyDescent="0.3">
      <c r="A15" s="42" t="s">
        <v>30</v>
      </c>
      <c r="B15" s="37">
        <v>39136</v>
      </c>
      <c r="C15" s="32">
        <f t="shared" si="0"/>
        <v>2</v>
      </c>
      <c r="D15" s="39">
        <v>39138</v>
      </c>
    </row>
    <row r="16" spans="1:4" ht="15.75" thickBot="1" x14ac:dyDescent="0.3">
      <c r="A16" s="42" t="s">
        <v>31</v>
      </c>
      <c r="B16" s="37">
        <v>39138</v>
      </c>
      <c r="C16" s="32">
        <f t="shared" si="0"/>
        <v>3</v>
      </c>
      <c r="D16" s="39">
        <v>39141</v>
      </c>
    </row>
    <row r="17" spans="1:4" ht="15.75" thickBot="1" x14ac:dyDescent="0.3">
      <c r="A17" s="42" t="s">
        <v>32</v>
      </c>
      <c r="B17" s="38">
        <v>39142</v>
      </c>
      <c r="C17" s="36">
        <f t="shared" si="0"/>
        <v>2</v>
      </c>
      <c r="D17" s="40">
        <v>39144</v>
      </c>
    </row>
  </sheetData>
  <sheetProtection password="DA1D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K9" sqref="K9"/>
    </sheetView>
  </sheetViews>
  <sheetFormatPr defaultRowHeight="15" x14ac:dyDescent="0.25"/>
  <cols>
    <col min="1" max="2" width="13.85546875" bestFit="1" customWidth="1"/>
    <col min="3" max="3" width="16.7109375" bestFit="1" customWidth="1"/>
    <col min="4" max="4" width="14.140625" bestFit="1" customWidth="1"/>
    <col min="5" max="5" width="9.85546875" bestFit="1" customWidth="1"/>
    <col min="6" max="6" width="12.7109375" bestFit="1" customWidth="1"/>
  </cols>
  <sheetData>
    <row r="1" spans="1:6" x14ac:dyDescent="0.25">
      <c r="B1" s="92" t="s">
        <v>49</v>
      </c>
      <c r="C1" s="92"/>
      <c r="D1" s="92"/>
      <c r="E1" s="92"/>
      <c r="F1" s="92"/>
    </row>
    <row r="2" spans="1:6" x14ac:dyDescent="0.25">
      <c r="B2" s="4" t="s">
        <v>46</v>
      </c>
      <c r="C2" s="4" t="s">
        <v>47</v>
      </c>
      <c r="D2" s="4" t="s">
        <v>48</v>
      </c>
      <c r="E2" s="4" t="s">
        <v>50</v>
      </c>
      <c r="F2" s="4" t="s">
        <v>51</v>
      </c>
    </row>
    <row r="3" spans="1:6" x14ac:dyDescent="0.25">
      <c r="A3" s="4" t="s">
        <v>43</v>
      </c>
      <c r="B3" s="5">
        <v>8</v>
      </c>
      <c r="C3" s="5">
        <v>5</v>
      </c>
      <c r="D3" s="5">
        <v>8.6999999999999993</v>
      </c>
      <c r="E3" s="5">
        <v>7.5</v>
      </c>
      <c r="F3" s="5">
        <v>6</v>
      </c>
    </row>
    <row r="4" spans="1:6" x14ac:dyDescent="0.25">
      <c r="A4" s="4" t="s">
        <v>44</v>
      </c>
      <c r="B4" s="5">
        <v>7.5</v>
      </c>
      <c r="C4" s="5">
        <v>9</v>
      </c>
      <c r="D4" s="5">
        <v>6.3</v>
      </c>
      <c r="E4" s="5">
        <v>3.4</v>
      </c>
      <c r="F4" s="5">
        <v>4</v>
      </c>
    </row>
    <row r="5" spans="1:6" x14ac:dyDescent="0.25">
      <c r="A5" s="4" t="s">
        <v>45</v>
      </c>
      <c r="B5" s="5">
        <v>9.5</v>
      </c>
      <c r="C5" s="5">
        <v>5.6</v>
      </c>
      <c r="D5" s="5">
        <v>8.4</v>
      </c>
      <c r="E5" s="5">
        <v>4.2</v>
      </c>
      <c r="F5" s="5">
        <v>9</v>
      </c>
    </row>
  </sheetData>
  <sheetProtection password="DA1D" sheet="1" objects="1" scenarios="1"/>
  <mergeCells count="1">
    <mergeCell ref="B1:F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Introdução</vt:lpstr>
      <vt:lpstr>Mais Funções</vt:lpstr>
      <vt:lpstr>Colunas </vt:lpstr>
      <vt:lpstr>Colunas 2</vt:lpstr>
      <vt:lpstr>Colunas Empilhadas</vt:lpstr>
      <vt:lpstr>Pizza</vt:lpstr>
      <vt:lpstr>Colunas 2 em 1</vt:lpstr>
      <vt:lpstr>GANTT</vt:lpstr>
      <vt:lpstr>Radar</vt:lpstr>
      <vt:lpstr>Barras_Pirâmide</vt:lpstr>
      <vt:lpstr>Linha de tendência</vt:lpstr>
      <vt:lpstr>Minigráficos</vt:lpstr>
      <vt:lpstr>Humorometro</vt:lpstr>
      <vt:lpstr>Diario_Aluno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2011-06-15T16:17:16Z</dcterms:created>
  <dcterms:modified xsi:type="dcterms:W3CDTF">2011-09-15T21:10:26Z</dcterms:modified>
</cp:coreProperties>
</file>